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000" windowHeight="16000" firstSheet="0" activeTab="0"/>
  </bookViews>
  <sheets>
    <sheet sheetId="1" name="Cómo usarla" state="visible" r:id="rId4"/>
    <sheet sheetId="2" name="Contratos" state="visible" r:id="rId5"/>
    <sheet sheetId="3" name="Cobros" state="visible" r:id="rId6"/>
    <sheet sheetId="4" name="Liquidación" state="visible" r:id="rId7"/>
  </sheets>
  <definedNames>
    <definedName name="_xlnm.Print_Titles" localSheetId="1">'Contratos'!$4:$4</definedName>
    <definedName name="_xlnm.Print_Titles" localSheetId="2">'Cobros'!$4:$4</definedName>
    <definedName name="_xlnm.Print_Area" localSheetId="3">'Liquidación'!$A$1:$G$34</definedName>
  </definedNames>
  <calcPr calcId="171027" fullCalcOnLoad="1"/>
</workbook>
</file>

<file path=xl/sharedStrings.xml><?xml version="1.0" encoding="utf-8"?>
<sst xmlns="http://schemas.openxmlformats.org/spreadsheetml/2006/main" count="133" uniqueCount="112">
  <si>
    <t>Planilla de administración de alquileres</t>
  </si>
  <si>
    <t>Contratos, cobros del mes, mora y liquidación al propietario, en un solo archivo.</t>
  </si>
  <si>
    <t>Cómo usarla</t>
  </si>
  <si>
    <t>1</t>
  </si>
  <si>
    <r>
      <rPr>
        <b/>
        <color rgb="FF1E293B"/>
        <sz val="10"/>
        <rFont val="Calibri"/>
      </rPr>
      <t xml:space="preserve">Borrá los ejemplos. </t>
    </r>
    <r>
      <rPr>
        <sz val="10"/>
        <rFont val="Calibri"/>
      </rPr>
      <t>Las tres propiedades que dicen "(ejemplo)", con sus cobros y sus gastos, están para que veas cómo funciona: los nombres, las direcciones y los montos son inventados. Borrá esas filas (clic derecho sobre el número de fila → Eliminar) antes de cargar lo tuyo.</t>
    </r>
  </si>
  <si>
    <t>2</t>
  </si>
  <si>
    <r>
      <rPr>
        <b/>
        <color rgb="FF1E293B"/>
        <sz val="10"/>
        <rFont val="Calibri"/>
      </rPr>
      <t xml:space="preserve">Cargá tus contratos. </t>
    </r>
    <r>
      <rPr>
        <sz val="10"/>
        <rFont val="Calibri"/>
      </rPr>
      <t>En la hoja Contratos, una fila por propiedad. Completá las celdas blancas; las grises se calculan solas. Si renovás un contrato, actualizá la misma fila en vez de agregar otra.</t>
    </r>
  </si>
  <si>
    <t>3</t>
  </si>
  <si>
    <r>
      <rPr>
        <b/>
        <color rgb="FF1E293B"/>
        <sz val="10"/>
        <rFont val="Calibri"/>
      </rPr>
      <t xml:space="preserve">Ajustes. </t>
    </r>
    <r>
      <rPr>
        <sz val="10"/>
        <rFont val="Calibri"/>
      </rPr>
      <t>Elegí el índice de la lista y cada cuántos meses ajusta: la planilla calcula la fecha del próximo ajuste y cuántos días faltan. Cuando lo apliques, cambiá el Alquiler actual y poné la fecha en "Último ajuste aplicado"; si no, pasada esa fecha el ajuste queda en rojo como vencido.</t>
    </r>
  </si>
  <si>
    <t>4</t>
  </si>
  <si>
    <r>
      <rPr>
        <b/>
        <color rgb="FF1E293B"/>
        <sz val="10"/>
        <rFont val="Calibri"/>
      </rPr>
      <t xml:space="preserve">Antes de cambiar un alquiler, </t>
    </r>
    <r>
      <rPr>
        <sz val="10"/>
        <rFont val="Calibri"/>
      </rPr>
      <t>fijá los cobros de los meses ya cerrados: en la hoja Cobros seleccioná esas celdas de la columna Alquiler, copialas y pegalas como valores (Pegado especial → Valores). Si no, toman el alquiler nuevo.</t>
    </r>
  </si>
  <si>
    <t>5</t>
  </si>
  <si>
    <r>
      <rPr>
        <b/>
        <color rgb="FF1E293B"/>
        <sz val="10"/>
        <rFont val="Calibri"/>
      </rPr>
      <t xml:space="preserve">Cobros del mes. </t>
    </r>
    <r>
      <rPr>
        <sz val="10"/>
        <rFont val="Calibri"/>
      </rPr>
      <t>Una fila por propiedad y por mes: el mes (poné el día 1, por ejemplo 01/11/2026), la propiedad de la lista y las expensas u otros cargos del inquilino. Cuando te pague, cargá la fecha de pago y lo cobrado. Si pagó en partes, sumá todo en Cobrado y poné la fecha del último pago.</t>
    </r>
  </si>
  <si>
    <t>6</t>
  </si>
  <si>
    <r>
      <rPr>
        <b/>
        <color rgb="FF1E293B"/>
        <sz val="10"/>
        <rFont val="Calibri"/>
      </rPr>
      <t xml:space="preserve">Mora y estado. </t>
    </r>
    <r>
      <rPr>
        <sz val="10"/>
        <rFont val="Calibri"/>
      </rPr>
      <t>La mora corre desde el día de vencimiento del contrato hasta la fecha de pago (o hasta hoy, si todavía no pagó). El punitorio, el saldo y el estado (Pagado, Parcial o Pendiente) se calculan solos.</t>
    </r>
  </si>
  <si>
    <t>7</t>
  </si>
  <si>
    <r>
      <rPr>
        <b/>
        <color rgb="FF1E293B"/>
        <sz val="10"/>
        <rFont val="Calibri"/>
      </rPr>
      <t xml:space="preserve">Liquidación al propietario. </t>
    </r>
    <r>
      <rPr>
        <sz val="10"/>
        <rFont val="Calibri"/>
      </rPr>
      <t>Elegí el mes y el propietario en las celdas amarillas y cargá los gastos a descontar (arreglos, ABL, expensas extraordinarias) en la tabla de la derecha. Te arma el detalle por propiedad con la comisión y el neto a transferir.</t>
    </r>
  </si>
  <si>
    <t>8</t>
  </si>
  <si>
    <r>
      <rPr>
        <b/>
        <color rgb="FF1E293B"/>
        <sz val="10"/>
        <rFont val="Calibri"/>
      </rPr>
      <t xml:space="preserve">Imprimir o pasar a PDF. </t>
    </r>
    <r>
      <rPr>
        <sz val="10"/>
        <rFont val="Calibri"/>
      </rPr>
      <t>La liquidación ya está armada para una hoja A4 vertical: Archivo → Imprimir. Sale solo la liquidación, sin la tabla de gastos.</t>
    </r>
  </si>
  <si>
    <t>Cómo calcula</t>
  </si>
  <si>
    <t>•</t>
  </si>
  <si>
    <t>Días de mora: desde el vencimiento del mes (el Día de vencimiento del contrato) hasta la fecha de pago; si no hay fecha de pago, hasta hoy.</t>
  </si>
  <si>
    <t>Punitorio: alquiler × punitorio diario × días de mora, redondeado al peso.</t>
  </si>
  <si>
    <t>Lo cobrado se aplica primero al alquiler y al punitorio (eso es lo que pasa a la liquidación); lo que sobra cubre expensas y otros.</t>
  </si>
  <si>
    <t>Comisión: lo cobrado de alquiler × la comisión % del contrato. Neto al propietario: cobrado − comisión − gastos del mes.</t>
  </si>
  <si>
    <t>Las fórmulas están listas para 200 contratos, 1.000 cobros y 300 gastos. Si necesitás más, copiá la última fila hacia abajo.</t>
  </si>
  <si>
    <t>Colores</t>
  </si>
  <si>
    <t>Blanco: lo cargás vos.</t>
  </si>
  <si>
    <t>Gris: se calcula solo. No hace falta tocarlo.</t>
  </si>
  <si>
    <t>Amarillo: elegís qué ver (en Liquidación).</t>
  </si>
  <si>
    <t>Ámbar: atención. Ajuste en 30 días o menos, contrato que vence en menos de 90 días, cobro parcial.</t>
  </si>
  <si>
    <t>Rojo: vencido. Ajuste sin aplicar, contrato terminado, dirección repetida o cobro pendiente con mora.</t>
  </si>
  <si>
    <t>Verde: cobro pagado.</t>
  </si>
  <si>
    <t>Hecha por FORUX · forux.com.ar — cuando la planilla te quede chica, FORUX hace todo esto solo: ajustes por ICL/IPC, recibos, mora y liquidación al propietario.</t>
  </si>
  <si>
    <t>Contratos · una fila por propiedad</t>
  </si>
  <si>
    <t>Celdas blancas: las cargás vos · grises: se calculan solas. Ámbar: ajuste en 30 días o menos, o contrato que vence en menos de 90. Rojo: ajuste vencido sin aplicar, contrato terminado o dirección repetida.</t>
  </si>
  <si>
    <t>Propiedad (dirección)</t>
  </si>
  <si>
    <t>Propietario</t>
  </si>
  <si>
    <t>Inquilino</t>
  </si>
  <si>
    <t>Teléfono inquilino</t>
  </si>
  <si>
    <t>Inicio</t>
  </si>
  <si>
    <t>Fin</t>
  </si>
  <si>
    <t>Alquiler actual</t>
  </si>
  <si>
    <t>Índice</t>
  </si>
  <si>
    <t>Ajuste cada (meses)</t>
  </si>
  <si>
    <t>Último ajuste aplicado</t>
  </si>
  <si>
    <t>Próximo ajuste</t>
  </si>
  <si>
    <t>Días para el ajuste</t>
  </si>
  <si>
    <t>Comisión %</t>
  </si>
  <si>
    <t>Día de vencimiento</t>
  </si>
  <si>
    <t>Punitorio diario %</t>
  </si>
  <si>
    <t>Observaciones</t>
  </si>
  <si>
    <t>Aux · desde cuándo buscar</t>
  </si>
  <si>
    <t>Aux · n° de ajuste</t>
  </si>
  <si>
    <t>Aux · próximo sin tope</t>
  </si>
  <si>
    <t>Aux · orden propietario</t>
  </si>
  <si>
    <t>Aux · clave liquidación</t>
  </si>
  <si>
    <t>Aux · lista de propietarios</t>
  </si>
  <si>
    <t>Av. Rivadavia 4520 - 3° B (ejemplo)</t>
  </si>
  <si>
    <t>Laura Fernández (ejemplo)</t>
  </si>
  <si>
    <t>Martín Sosa</t>
  </si>
  <si>
    <t>11 5555-0101</t>
  </si>
  <si>
    <t>IPC</t>
  </si>
  <si>
    <t>Fila de ejemplo: borrala. Ajusta en menos de 30 días (ámbar).</t>
  </si>
  <si>
    <t>Av. Cabildo 2150 - 8° A (ejemplo)</t>
  </si>
  <si>
    <t>Carlos Medina (ejemplo)</t>
  </si>
  <si>
    <t>Lucía Romero</t>
  </si>
  <si>
    <t>11 5555-0102</t>
  </si>
  <si>
    <t>ICL</t>
  </si>
  <si>
    <t>Fila de ejemplo: borrala. Ajuste vencido sin aplicar (rojo).</t>
  </si>
  <si>
    <t>Güemes 3120 - PB (ejemplo)</t>
  </si>
  <si>
    <t>Diego Paz</t>
  </si>
  <si>
    <t>11 5555-0103</t>
  </si>
  <si>
    <t>Casa Propia</t>
  </si>
  <si>
    <t>Fila de ejemplo: borrala. Vence en menos de 90 días (ámbar).</t>
  </si>
  <si>
    <t>Cobros · una fila por propiedad y por mes</t>
  </si>
  <si>
    <t>Cargá el mes, la propiedad, las expensas u otros, la fecha de pago y lo cobrado; lo gris se calcula solo. Estado: verde pagado · ámbar parcial · rojo pendiente con mora.</t>
  </si>
  <si>
    <t>Mes</t>
  </si>
  <si>
    <t>Propiedad</t>
  </si>
  <si>
    <t>Alquiler</t>
  </si>
  <si>
    <t>Expensas / otros (inquilino)</t>
  </si>
  <si>
    <t>Total a cobrar</t>
  </si>
  <si>
    <t>Fecha de pago</t>
  </si>
  <si>
    <t>Días de mora</t>
  </si>
  <si>
    <t>Punitorio</t>
  </si>
  <si>
    <t>Cobrado</t>
  </si>
  <si>
    <t>Saldo</t>
  </si>
  <si>
    <t>Estado</t>
  </si>
  <si>
    <t>Cobrado de alquiler</t>
  </si>
  <si>
    <t>Aux · vencimiento del mes</t>
  </si>
  <si>
    <t>Liquidación al propietario</t>
  </si>
  <si>
    <t>Lo cobrado de alquiler en el mes, la comisión de la administración, los gastos descontados y el neto a transferir.</t>
  </si>
  <si>
    <t>Mes a liquidar</t>
  </si>
  <si>
    <t>Desde</t>
  </si>
  <si>
    <t>Hasta</t>
  </si>
  <si>
    <t>Emitida</t>
  </si>
  <si>
    <t>Propiedades</t>
  </si>
  <si>
    <t>Cargá acá arreglos, ABL, expensas extraordinarias: se descuentan en la liquidación del mes y la propiedad que indiques.</t>
  </si>
  <si>
    <t>Detalle por propiedad</t>
  </si>
  <si>
    <t>Gastos a descontar al propietario</t>
  </si>
  <si>
    <t>Comisión</t>
  </si>
  <si>
    <t>Gastos a descontar</t>
  </si>
  <si>
    <t>Neto a transferir</t>
  </si>
  <si>
    <t>Concepto</t>
  </si>
  <si>
    <t>Monto</t>
  </si>
  <si>
    <t>ABL (ejemplo)</t>
  </si>
  <si>
    <t>Arreglo de canilla (ejemplo)</t>
  </si>
  <si>
    <t>Expensas extraordinarias (ejemplo)</t>
  </si>
  <si>
    <t>Total</t>
  </si>
  <si>
    <t>Neto a transferir al propietario</t>
  </si>
  <si>
    <t>Cobrado de alquiler: lo cobrado en el mes, aplicado primero al alquiler y al punitorio (las expensas y otros cargos del inquilino no son del propietario).</t>
  </si>
  <si>
    <t>Comisión: cobrado de alquiler × comisión % del contrato. Gastos: los cargados en la tabla de gastos para esa propiedad y ese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</si>
</sst>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/mm/yyyy"/>
    <numFmt numFmtId="165" formatCode="&quot;$ &quot;#,##0;[Red]-&quot;$ &quot;#,##0;&quot;—&quot;"/>
    <numFmt numFmtId="166" formatCode="0.0%"/>
    <numFmt numFmtId="167" formatCode="0.0#%"/>
    <numFmt numFmtId="168" formatCode="[$-2C0A]mmm-yyyy"/>
    <numFmt numFmtId="169" formatCode="[$-2C0A]mmmm yyyy"/>
  </numFmts>
  <fonts count="19" x14ac:knownFonts="1">
    <font>
      <color theme="1"/>
      <family val="2"/>
      <scheme val="minor"/>
      <sz val="11"/>
      <name val="Calibri"/>
    </font>
    <font>
      <b/>
      <color rgb="FF1E293B"/>
      <sz val="18"/>
      <name val="Calibri"/>
    </font>
    <font>
      <color rgb="FF475569"/>
      <sz val="11"/>
      <name val="Calibri"/>
    </font>
    <font>
      <b/>
      <color rgb="FF1E293B"/>
      <sz val="12"/>
      <name val="Calibri"/>
    </font>
    <font>
      <b/>
      <color rgb="FF1E293B"/>
      <sz val="10"/>
      <name val="Calibri"/>
    </font>
    <font>
      <sz val="10"/>
      <name val="Calibri"/>
    </font>
    <font>
      <color rgb="FF64748B"/>
      <sz val="9"/>
      <name val="Calibri"/>
    </font>
    <font>
      <b/>
      <color rgb="FF1E293B"/>
      <sz val="15"/>
      <name val="Calibri"/>
    </font>
    <font>
      <b/>
      <color rgb="FF475569"/>
      <sz val="11"/>
      <name val="Calibri"/>
    </font>
    <font>
      <b/>
      <color rgb="FFFFFFFF"/>
      <sz val="10"/>
      <name val="Calibri"/>
    </font>
    <font>
      <b/>
      <color rgb="FF475569"/>
      <sz val="9"/>
      <name val="Calibri"/>
    </font>
    <font>
      <color rgb="FF334155"/>
      <sz val="10"/>
      <name val="Calibri"/>
    </font>
    <font>
      <b/>
      <color rgb="FF1E293B"/>
      <sz val="16"/>
      <name val="Calibri"/>
    </font>
    <font>
      <b/>
      <color rgb="FF475569"/>
      <sz val="10"/>
      <name val="Calibri"/>
    </font>
    <font>
      <b/>
      <color rgb="FF1E293B"/>
      <sz val="11"/>
      <name val="Calibri"/>
    </font>
    <font>
      <b/>
      <color rgb="FFB91C1C"/>
      <sz val="9"/>
      <name val="Calibri"/>
    </font>
    <font>
      <b/>
      <sz val="10"/>
      <name val="Calibri"/>
    </font>
    <font>
      <b/>
      <color rgb="FF1E293B"/>
      <sz val="13"/>
      <name val="Calibri"/>
    </font>
    <font>
      <color rgb="FF64748B"/>
      <sz val="8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FDF3E3"/>
      </patternFill>
    </fill>
    <fill>
      <patternFill patternType="solid">
        <fgColor rgb="FFFDECEC"/>
      </patternFill>
    </fill>
    <fill>
      <patternFill patternType="solid">
        <fgColor rgb="FFE8F5EE"/>
      </patternFill>
    </fill>
    <fill>
      <patternFill patternType="solid">
        <fgColor rgb="FF1E293B"/>
      </patternFill>
    </fill>
    <fill>
      <patternFill patternType="solid">
        <fgColor rgb="FF475569"/>
      </patternFill>
    </fill>
    <fill>
      <patternFill patternType="solid">
        <fgColor rgb="FFE2E8F0"/>
      </patternFill>
    </fill>
    <fill>
      <patternFill patternType="solid">
        <fgColor rgb="FFF8FAFC"/>
      </patternFill>
    </fill>
    <fill>
      <patternFill patternType="solid">
        <fgColor rgb="FFEFF3F8"/>
      </patternFill>
    </fill>
  </fills>
  <borders count="9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hair">
        <color rgb="FFCBD5E1"/>
      </left>
      <right style="hair">
        <color rgb="FFCBD5E1"/>
      </right>
      <top style="hair">
        <color rgb="FFCBD5E1"/>
      </top>
      <bottom style="hair">
        <color rgb="FFCBD5E1"/>
      </bottom>
      <diagonal/>
    </border>
    <border>
      <left/>
      <right/>
      <top style="thin">
        <color rgb="FFE2E8F0"/>
      </top>
      <bottom/>
      <diagonal/>
    </border>
    <border>
      <left/>
      <right/>
      <top/>
      <bottom style="thin">
        <color rgb="FF1E293B"/>
      </bottom>
      <diagonal/>
    </border>
    <border>
      <left/>
      <right/>
      <top/>
      <bottom style="hair">
        <color rgb="FFE2E8F0"/>
      </bottom>
      <diagonal/>
    </border>
    <border>
      <left style="thin">
        <color rgb="FFEAB308"/>
      </left>
      <right style="thin">
        <color rgb="FFEAB308"/>
      </right>
      <top style="thin">
        <color rgb="FFEAB308"/>
      </top>
      <bottom style="thin">
        <color rgb="FFEAB308"/>
      </bottom>
      <diagonal/>
    </border>
    <border>
      <left/>
      <right/>
      <top style="thin">
        <color rgb="FF1E293B"/>
      </top>
      <bottom/>
      <diagonal/>
    </border>
    <border>
      <left/>
      <right/>
      <top style="hair">
        <color rgb="FFE2E8F0"/>
      </top>
      <bottom style="hair">
        <color rgb="FFE2E8F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0" fillId="2" borderId="2" xfId="0" applyFill="1" applyBorder="1"/>
    <xf numFmtId="0" fontId="5" fillId="0" borderId="0" xfId="0" applyFont="1" applyAlignment="1">
      <alignment vertical="center" indent="1"/>
    </xf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0" fillId="0" borderId="3" xfId="0" applyBorder="1"/>
    <xf numFmtId="0" fontId="6" fillId="0" borderId="3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8" borderId="4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64" fontId="11" fillId="3" borderId="5" xfId="0" applyNumberFormat="1" applyFont="1" applyFill="1" applyBorder="1" applyAlignment="1">
      <alignment horizontal="center" vertical="center"/>
    </xf>
    <xf numFmtId="1" fontId="11" fillId="3" borderId="5" xfId="0" applyNumberFormat="1" applyFont="1" applyFill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7" fontId="5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center"/>
    </xf>
    <xf numFmtId="1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5" fillId="11" borderId="5" xfId="0" applyFont="1" applyFill="1" applyBorder="1" applyAlignment="1">
      <alignment horizontal="left" vertical="center"/>
    </xf>
    <xf numFmtId="49" fontId="5" fillId="11" borderId="5" xfId="0" applyNumberFormat="1" applyFont="1" applyFill="1" applyBorder="1" applyAlignment="1">
      <alignment horizontal="left" vertical="center"/>
    </xf>
    <xf numFmtId="164" fontId="5" fillId="11" borderId="5" xfId="0" applyNumberFormat="1" applyFont="1" applyFill="1" applyBorder="1" applyAlignment="1">
      <alignment horizontal="center" vertical="center"/>
    </xf>
    <xf numFmtId="165" fontId="5" fillId="11" borderId="5" xfId="0" applyNumberFormat="1" applyFont="1" applyFill="1" applyBorder="1" applyAlignment="1">
      <alignment horizontal="right" vertical="center"/>
    </xf>
    <xf numFmtId="0" fontId="5" fillId="11" borderId="5" xfId="0" applyFont="1" applyFill="1" applyBorder="1" applyAlignment="1">
      <alignment horizontal="center" vertical="center"/>
    </xf>
    <xf numFmtId="1" fontId="5" fillId="11" borderId="5" xfId="0" applyNumberFormat="1" applyFont="1" applyFill="1" applyBorder="1" applyAlignment="1">
      <alignment horizontal="center" vertical="center"/>
    </xf>
    <xf numFmtId="166" fontId="5" fillId="11" borderId="5" xfId="0" applyNumberFormat="1" applyFont="1" applyFill="1" applyBorder="1" applyAlignment="1">
      <alignment horizontal="center" vertical="center"/>
    </xf>
    <xf numFmtId="167" fontId="5" fillId="11" borderId="5" xfId="0" applyNumberFormat="1" applyFont="1" applyFill="1" applyBorder="1" applyAlignment="1">
      <alignment horizontal="center" vertical="center"/>
    </xf>
    <xf numFmtId="168" fontId="5" fillId="0" borderId="5" xfId="0" applyNumberFormat="1" applyFont="1" applyBorder="1" applyAlignment="1">
      <alignment horizontal="center" vertical="center"/>
    </xf>
    <xf numFmtId="165" fontId="11" fillId="3" borderId="5" xfId="0" applyNumberFormat="1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center" vertical="center"/>
    </xf>
    <xf numFmtId="168" fontId="5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1" xfId="0" applyFont="1" applyBorder="1"/>
    <xf numFmtId="0" fontId="13" fillId="0" borderId="0" xfId="0" applyFont="1" applyAlignment="1">
      <alignment horizontal="left" vertical="center"/>
    </xf>
    <xf numFmtId="169" fontId="14" fillId="4" borderId="6" xfId="0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0" fontId="14" fillId="4" borderId="6" xfId="0" applyFont="1" applyFill="1" applyBorder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0" fontId="15" fillId="0" borderId="0" xfId="0" applyFont="1"/>
    <xf numFmtId="0" fontId="6" fillId="0" borderId="0" xfId="0" applyFont="1"/>
    <xf numFmtId="0" fontId="14" fillId="0" borderId="0" xfId="0" applyFont="1" applyAlignment="1">
      <alignment vertical="bottom"/>
    </xf>
    <xf numFmtId="0" fontId="16" fillId="0" borderId="7" xfId="0" applyFont="1" applyBorder="1" applyAlignment="1">
      <alignment horizontal="left" vertical="center"/>
    </xf>
    <xf numFmtId="0" fontId="16" fillId="0" borderId="7" xfId="0" applyFont="1" applyBorder="1" applyAlignment="1">
      <alignment horizontal="right" vertical="center"/>
    </xf>
    <xf numFmtId="165" fontId="16" fillId="0" borderId="7" xfId="0" applyNumberFormat="1" applyFont="1" applyBorder="1" applyAlignment="1">
      <alignment horizontal="right" vertical="center"/>
    </xf>
    <xf numFmtId="166" fontId="16" fillId="0" borderId="7" xfId="0" applyNumberFormat="1" applyFont="1" applyBorder="1" applyAlignment="1">
      <alignment horizontal="right" vertical="center"/>
    </xf>
    <xf numFmtId="0" fontId="3" fillId="12" borderId="8" xfId="0" applyFont="1" applyFill="1" applyBorder="1" applyAlignment="1">
      <alignment vertical="center"/>
    </xf>
    <xf numFmtId="0" fontId="0" fillId="12" borderId="8" xfId="0" applyFill="1" applyBorder="1"/>
    <xf numFmtId="165" fontId="17" fillId="12" borderId="8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</cellXfs>
  <cellStyles count="1">
    <cellStyle name="Normal" xfId="0" builtinId="0"/>
  </cellStyles>
  <dxfs count="11">
    <dxf>
      <font>
        <b/>
        <color rgb="FFB91C1C"/>
      </font>
      <fill>
        <patternFill patternType="solid">
          <fgColor rgb="FFFDECEC"/>
          <bgColor rgb="FFFDECEC"/>
        </patternFill>
      </fill>
    </dxf>
    <dxf>
      <font>
        <b/>
        <color rgb="FFB45309"/>
      </font>
      <fill>
        <patternFill patternType="solid">
          <fgColor rgb="FFFDF3E3"/>
          <bgColor rgb="FFFDF3E3"/>
        </patternFill>
      </fill>
    </dxf>
    <dxf>
      <font>
        <b/>
        <color rgb="FFB91C1C"/>
      </font>
      <fill>
        <patternFill patternType="solid">
          <fgColor rgb="FFFDECEC"/>
          <bgColor rgb="FFFDECEC"/>
        </patternFill>
      </fill>
    </dxf>
    <dxf>
      <font>
        <b/>
        <color rgb="FFB45309"/>
      </font>
      <fill>
        <patternFill patternType="solid">
          <fgColor rgb="FFFDF3E3"/>
          <bgColor rgb="FFFDF3E3"/>
        </patternFill>
      </fill>
    </dxf>
    <dxf>
      <font>
        <b/>
        <color rgb="FFB91C1C"/>
      </font>
      <fill>
        <patternFill patternType="solid">
          <fgColor rgb="FFFDECEC"/>
          <bgColor rgb="FFFDECEC"/>
        </patternFill>
      </fill>
    </dxf>
    <dxf>
      <font>
        <b/>
        <color rgb="FF15803D"/>
      </font>
      <fill>
        <patternFill patternType="solid">
          <fgColor rgb="FFE8F5EE"/>
          <bgColor rgb="FFE8F5EE"/>
        </patternFill>
      </fill>
    </dxf>
    <dxf>
      <font>
        <b/>
        <color rgb="FFB45309"/>
      </font>
      <fill>
        <patternFill patternType="solid">
          <fgColor rgb="FFFDF3E3"/>
          <bgColor rgb="FFFDF3E3"/>
        </patternFill>
      </fill>
    </dxf>
    <dxf>
      <font>
        <b/>
        <color rgb="FFB91C1C"/>
      </font>
      <fill>
        <patternFill patternType="solid">
          <fgColor rgb="FFFDECEC"/>
          <bgColor rgb="FFFDECEC"/>
        </patternFill>
      </fill>
    </dxf>
    <dxf>
      <font>
        <b/>
        <color rgb="FF475569"/>
      </font>
      <fill>
        <patternFill patternType="solid">
          <fgColor rgb="FFEFF1F4"/>
          <bgColor rgb="FFEFF1F4"/>
        </patternFill>
      </fill>
    </dxf>
    <dxf>
      <font>
        <b/>
        <color rgb="FFB91C1C"/>
      </font>
    </dxf>
    <dxf>
      <fill>
        <patternFill patternType="solid">
          <fgColor rgb="FFF8FAFC"/>
          <bgColor rgb="FFF8FAF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rux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93B"/>
    <pageSetUpPr fitToPage="1"/>
  </sheetPr>
  <dimension ref="A2:C36"/>
  <sheetViews>
    <sheetView workbookViewId="0" showGridLines="0"/>
  </sheetViews>
  <sheetFormatPr defaultRowHeight="15" outlineLevelRow="0" outlineLevelCol="0" x14ac:dyDescent="55"/>
  <cols>
    <col min="1" max="1" width="2.5" customWidth="1"/>
    <col min="2" max="2" width="4.5" customWidth="1"/>
    <col min="3" max="3" width="100" customWidth="1"/>
  </cols>
  <sheetData>
    <row r="2" ht="30" customHeight="1" spans="1:2" x14ac:dyDescent="0.25">
      <c r="B2" s="1" t="s">
        <v>0</v>
      </c>
    </row>
    <row r="3" ht="18" customHeight="1" spans="1:2" x14ac:dyDescent="0.25">
      <c r="B3" s="2" t="s">
        <v>1</v>
      </c>
    </row>
    <row r="5" ht="20" customHeight="1" spans="1:3" x14ac:dyDescent="0.25">
      <c r="B5" s="3" t="s">
        <v>2</v>
      </c>
      <c r="C5" s="4"/>
    </row>
    <row r="6" spans="1:3" x14ac:dyDescent="0.25">
      <c r="B6" s="5" t="s">
        <v>3</v>
      </c>
      <c r="C6" s="6" t="s">
        <v>4</v>
      </c>
    </row>
    <row r="7" spans="1:3" x14ac:dyDescent="0.25">
      <c r="B7" s="5" t="s">
        <v>5</v>
      </c>
      <c r="C7" s="6" t="s">
        <v>6</v>
      </c>
    </row>
    <row r="8" spans="1:3" x14ac:dyDescent="0.25">
      <c r="B8" s="5" t="s">
        <v>7</v>
      </c>
      <c r="C8" s="6" t="s">
        <v>8</v>
      </c>
    </row>
    <row r="9" spans="1:3" x14ac:dyDescent="0.25">
      <c r="B9" s="5" t="s">
        <v>9</v>
      </c>
      <c r="C9" s="6" t="s">
        <v>10</v>
      </c>
    </row>
    <row r="10" spans="1:3" x14ac:dyDescent="0.25">
      <c r="B10" s="5" t="s">
        <v>11</v>
      </c>
      <c r="C10" s="6" t="s">
        <v>12</v>
      </c>
    </row>
    <row r="11" spans="1:3" x14ac:dyDescent="0.25">
      <c r="B11" s="5" t="s">
        <v>13</v>
      </c>
      <c r="C11" s="6" t="s">
        <v>14</v>
      </c>
    </row>
    <row r="12" spans="1:3" x14ac:dyDescent="0.25">
      <c r="B12" s="5" t="s">
        <v>15</v>
      </c>
      <c r="C12" s="6" t="s">
        <v>16</v>
      </c>
    </row>
    <row r="13" spans="1:3" x14ac:dyDescent="0.25">
      <c r="B13" s="5" t="s">
        <v>17</v>
      </c>
      <c r="C13" s="6" t="s">
        <v>18</v>
      </c>
    </row>
    <row r="14" ht="10" customHeight="1" x14ac:dyDescent="0.25"/>
    <row r="15" ht="20" customHeight="1" spans="1:3" x14ac:dyDescent="0.25">
      <c r="B15" s="3" t="s">
        <v>19</v>
      </c>
      <c r="C15" s="4"/>
    </row>
    <row r="16" spans="1:3" x14ac:dyDescent="0.25">
      <c r="B16" s="5" t="s">
        <v>20</v>
      </c>
      <c r="C16" s="7" t="s">
        <v>21</v>
      </c>
    </row>
    <row r="17" spans="1:3" x14ac:dyDescent="0.25">
      <c r="B17" s="5" t="s">
        <v>20</v>
      </c>
      <c r="C17" s="7" t="s">
        <v>22</v>
      </c>
    </row>
    <row r="18" spans="1:3" x14ac:dyDescent="0.25">
      <c r="B18" s="5" t="s">
        <v>20</v>
      </c>
      <c r="C18" s="7" t="s">
        <v>23</v>
      </c>
    </row>
    <row r="19" spans="1:3" x14ac:dyDescent="0.25">
      <c r="B19" s="5" t="s">
        <v>20</v>
      </c>
      <c r="C19" s="7" t="s">
        <v>24</v>
      </c>
    </row>
    <row r="20" spans="1:3" x14ac:dyDescent="0.25">
      <c r="B20" s="5" t="s">
        <v>20</v>
      </c>
      <c r="C20" s="7" t="s">
        <v>25</v>
      </c>
    </row>
    <row r="21" ht="10" customHeight="1" x14ac:dyDescent="0.25"/>
    <row r="22" ht="20" customHeight="1" spans="1:3" x14ac:dyDescent="0.25">
      <c r="B22" s="3" t="s">
        <v>26</v>
      </c>
      <c r="C22" s="4"/>
    </row>
    <row r="23" ht="17" customHeight="1" spans="1:3" x14ac:dyDescent="0.25">
      <c r="B23" s="8"/>
      <c r="C23" s="9" t="s">
        <v>27</v>
      </c>
    </row>
    <row r="24" ht="4" customHeight="1" x14ac:dyDescent="0.25"/>
    <row r="25" ht="17" customHeight="1" spans="1:3" x14ac:dyDescent="0.25">
      <c r="B25" s="10"/>
      <c r="C25" s="9" t="s">
        <v>28</v>
      </c>
    </row>
    <row r="26" ht="4" customHeight="1" x14ac:dyDescent="0.25"/>
    <row r="27" ht="17" customHeight="1" spans="1:3" x14ac:dyDescent="0.25">
      <c r="B27" s="11"/>
      <c r="C27" s="9" t="s">
        <v>29</v>
      </c>
    </row>
    <row r="28" ht="4" customHeight="1" x14ac:dyDescent="0.25"/>
    <row r="29" ht="17" customHeight="1" spans="1:3" x14ac:dyDescent="0.25">
      <c r="B29" s="12"/>
      <c r="C29" s="9" t="s">
        <v>30</v>
      </c>
    </row>
    <row r="30" ht="4" customHeight="1" x14ac:dyDescent="0.25"/>
    <row r="31" ht="17" customHeight="1" spans="1:3" x14ac:dyDescent="0.25">
      <c r="B31" s="13"/>
      <c r="C31" s="9" t="s">
        <v>31</v>
      </c>
    </row>
    <row r="32" ht="4" customHeight="1" x14ac:dyDescent="0.25"/>
    <row r="33" ht="17" customHeight="1" spans="1:3" x14ac:dyDescent="0.25">
      <c r="B33" s="14"/>
      <c r="C33" s="9" t="s">
        <v>32</v>
      </c>
    </row>
    <row r="34" ht="4" customHeight="1" x14ac:dyDescent="0.25"/>
    <row r="35" ht="10" customHeight="1" x14ac:dyDescent="0.25"/>
    <row r="36" spans="1:3" x14ac:dyDescent="0.25">
      <c r="B36" s="15"/>
      <c r="C36" s="16" t="s">
        <v>33</v>
      </c>
    </row>
  </sheetData>
  <hyperlinks>
    <hyperlink ref="C36" r:id="rId1"/>
  </hyperlink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4"/>
  <sheetViews>
    <sheetView workbookViewId="0">
      <pane xSplit="1" ySplit="4" topLeftCell="B5" activePane="bottomRight" state="frozen"/>
      <selection pane="bottomRight" activeCell="A5" sqref="A5"/>
    </sheetView>
  </sheetViews>
  <sheetFormatPr defaultRowHeight="15" outlineLevelRow="0" outlineLevelCol="1" x14ac:dyDescent="55"/>
  <cols>
    <col min="1" max="1" width="32" customWidth="1"/>
    <col min="2" max="2" width="24" customWidth="1"/>
    <col min="3" max="3" width="20" customWidth="1"/>
    <col min="4" max="4" width="15" customWidth="1"/>
    <col min="5" max="6" width="11.5" customWidth="1"/>
    <col min="7" max="7" width="14" customWidth="1"/>
    <col min="8" max="8" width="12" customWidth="1"/>
    <col min="9" max="9" width="10" customWidth="1"/>
    <col min="10" max="11" width="12" customWidth="1"/>
    <col min="12" max="13" width="10" customWidth="1"/>
    <col min="14" max="15" width="11" customWidth="1"/>
    <col min="16" max="16" width="44" customWidth="1"/>
    <col min="17" max="17" width="13" hidden="1" outlineLevel="1" collapsed="1" customWidth="1"/>
    <col min="18" max="18" width="10" hidden="1" outlineLevel="1" collapsed="1" customWidth="1"/>
    <col min="19" max="19" width="13" hidden="1" outlineLevel="1" collapsed="1" customWidth="1"/>
    <col min="20" max="20" width="10" hidden="1" outlineLevel="1" collapsed="1" customWidth="1"/>
    <col min="21" max="22" width="26" hidden="1" outlineLevel="1" collapsed="1" customWidth="1"/>
  </cols>
  <sheetData>
    <row r="1" ht="24" customHeight="1" spans="1:16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ht="17" customHeight="1" spans="1:16" x14ac:dyDescent="0.25">
      <c r="A2" s="18" t="s">
        <v>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ht="16" customHeight="1" spans="1:16" x14ac:dyDescent="0.25">
      <c r="A3" s="19" t="s">
        <v>35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ht="32" customHeight="1" spans="1:22" x14ac:dyDescent="0.25">
      <c r="A4" s="20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42</v>
      </c>
      <c r="H4" s="20" t="s">
        <v>43</v>
      </c>
      <c r="I4" s="20" t="s">
        <v>44</v>
      </c>
      <c r="J4" s="20" t="s">
        <v>45</v>
      </c>
      <c r="K4" s="21" t="s">
        <v>46</v>
      </c>
      <c r="L4" s="21" t="s">
        <v>47</v>
      </c>
      <c r="M4" s="20" t="s">
        <v>48</v>
      </c>
      <c r="N4" s="20" t="s">
        <v>49</v>
      </c>
      <c r="O4" s="20" t="s">
        <v>50</v>
      </c>
      <c r="P4" s="20" t="s">
        <v>51</v>
      </c>
      <c r="Q4" s="22" t="s">
        <v>52</v>
      </c>
      <c r="R4" s="22" t="s">
        <v>53</v>
      </c>
      <c r="S4" s="22" t="s">
        <v>54</v>
      </c>
      <c r="T4" s="22" t="s">
        <v>55</v>
      </c>
      <c r="U4" s="22" t="s">
        <v>56</v>
      </c>
      <c r="V4" s="22" t="s">
        <v>57</v>
      </c>
    </row>
    <row r="5" spans="1:22" x14ac:dyDescent="0.25">
      <c r="A5" s="23" t="s">
        <v>58</v>
      </c>
      <c r="B5" s="23" t="s">
        <v>59</v>
      </c>
      <c r="C5" s="23" t="s">
        <v>60</v>
      </c>
      <c r="D5" s="24" t="s">
        <v>61</v>
      </c>
      <c r="E5" s="25">
        <v>45717</v>
      </c>
      <c r="F5" s="25">
        <v>46446</v>
      </c>
      <c r="G5" s="26">
        <v>450000</v>
      </c>
      <c r="H5" s="27" t="s">
        <v>62</v>
      </c>
      <c r="I5" s="28">
        <v>4</v>
      </c>
      <c r="J5" s="25"/>
      <c r="K5" s="29">
        <f>IF($S5="","",IF(AND(ISNUMBER($F5),$S5&gt;$F5),"",$S5))</f>
        <v>46327</v>
      </c>
      <c r="L5" s="30">
        <f>IF($K5="","",$K5-TODAY())</f>
        <v>7</v>
      </c>
      <c r="M5" s="31">
        <v>0.05</v>
      </c>
      <c r="N5" s="28">
        <v>10</v>
      </c>
      <c r="O5" s="32">
        <v>0.001</v>
      </c>
      <c r="P5" s="23" t="s">
        <v>63</v>
      </c>
      <c r="Q5" s="33">
        <f>IF($E5="","",IF($J5="",TODAY()-1,$J5))</f>
        <v>46319</v>
      </c>
      <c r="R5" s="34">
        <f>IF(OR($E5="",N($I5)&lt;1),"",ROUNDUP((DATEDIF($E5,MAX($E5,$Q5),"m")+1)/$I5,0))</f>
        <v>5</v>
      </c>
      <c r="S5" s="33">
        <f>IF($R5="","",IF(EDATE($E5,$I5*$R5)&gt;$Q5,EDATE($E5,$I5*$R5),EDATE($E5,$I5*($R5+1))))</f>
        <v>46327</v>
      </c>
      <c r="T5" s="34">
        <f>IF($B5="","",IF(COUNTIF($B$5:$B5,$B5)=1,MAX($T$4:$T4)+1,""))</f>
        <v>1</v>
      </c>
      <c r="U5" s="35" t="str">
        <f>IF(OR($A5="",$B5=""),"",$B5&amp;"|"&amp;SUMPRODUCT(($B$5:$B5=$B5)*($A$5:$A5&lt;&gt;"")))</f>
        <v>Laura Fernández (ejemplo)|1</v>
      </c>
      <c r="V5" s="35" t="str">
        <f>IFERROR(INDEX($B$5:$B$204,MATCH(ROW()-ROW($V$4),$T$5:$T$204,0)),"")</f>
        <v>Laura Fernández (ejemplo)</v>
      </c>
    </row>
    <row r="6" spans="1:22" x14ac:dyDescent="0.25">
      <c r="A6" s="36" t="s">
        <v>64</v>
      </c>
      <c r="B6" s="36" t="s">
        <v>65</v>
      </c>
      <c r="C6" s="36" t="s">
        <v>66</v>
      </c>
      <c r="D6" s="37" t="s">
        <v>67</v>
      </c>
      <c r="E6" s="38">
        <v>45566</v>
      </c>
      <c r="F6" s="38">
        <v>46660</v>
      </c>
      <c r="G6" s="39">
        <v>620000</v>
      </c>
      <c r="H6" s="40" t="s">
        <v>68</v>
      </c>
      <c r="I6" s="41">
        <v>12</v>
      </c>
      <c r="J6" s="38">
        <v>45931</v>
      </c>
      <c r="K6" s="29">
        <f>IF($S6="","",IF(AND(ISNUMBER($F6),$S6&gt;$F6),"",$S6))</f>
        <v>46296</v>
      </c>
      <c r="L6" s="30">
        <f>IF($K6="","",$K6-TODAY())</f>
        <v>-24</v>
      </c>
      <c r="M6" s="42">
        <v>0.06</v>
      </c>
      <c r="N6" s="41">
        <v>10</v>
      </c>
      <c r="O6" s="43">
        <v>0.001</v>
      </c>
      <c r="P6" s="36" t="s">
        <v>69</v>
      </c>
      <c r="Q6" s="33">
        <f>IF($E6="","",IF($J6="",TODAY()-1,$J6))</f>
        <v>45931</v>
      </c>
      <c r="R6" s="34">
        <f>IF(OR($E6="",N($I6)&lt;1),"",ROUNDUP((DATEDIF($E6,MAX($E6,$Q6),"m")+1)/$I6,0))</f>
        <v>2</v>
      </c>
      <c r="S6" s="33">
        <f>IF($R6="","",IF(EDATE($E6,$I6*$R6)&gt;$Q6,EDATE($E6,$I6*$R6),EDATE($E6,$I6*($R6+1))))</f>
        <v>46296</v>
      </c>
      <c r="T6" s="34">
        <f>IF($B6="","",IF(COUNTIF($B$5:$B6,$B6)=1,MAX($T$4:$T5)+1,""))</f>
        <v>2</v>
      </c>
      <c r="U6" s="35" t="str">
        <f>IF(OR($A6="",$B6=""),"",$B6&amp;"|"&amp;SUMPRODUCT(($B$5:$B6=$B6)*($A$5:$A6&lt;&gt;"")))</f>
        <v>Carlos Medina (ejemplo)|1</v>
      </c>
      <c r="V6" s="35" t="str">
        <f>IFERROR(INDEX($B$5:$B$204,MATCH(ROW()-ROW($V$4),$T$5:$T$204,0)),"")</f>
        <v>Carlos Medina (ejemplo)</v>
      </c>
    </row>
    <row r="7" spans="1:22" x14ac:dyDescent="0.25">
      <c r="A7" s="23" t="s">
        <v>70</v>
      </c>
      <c r="B7" s="23" t="s">
        <v>59</v>
      </c>
      <c r="C7" s="23" t="s">
        <v>71</v>
      </c>
      <c r="D7" s="24" t="s">
        <v>72</v>
      </c>
      <c r="E7" s="25">
        <v>45261</v>
      </c>
      <c r="F7" s="25">
        <v>46356</v>
      </c>
      <c r="G7" s="26">
        <v>380000</v>
      </c>
      <c r="H7" s="27" t="s">
        <v>73</v>
      </c>
      <c r="I7" s="28">
        <v>6</v>
      </c>
      <c r="J7" s="25">
        <v>46174</v>
      </c>
      <c r="K7" s="29" t="str">
        <f>IF($S7="","",IF(AND(ISNUMBER($F7),$S7&gt;$F7),"",$S7))</f>
        <v/>
      </c>
      <c r="L7" s="30" t="str">
        <f>IF($K7="","",$K7-TODAY())</f>
        <v/>
      </c>
      <c r="M7" s="31">
        <v>0.05</v>
      </c>
      <c r="N7" s="28">
        <v>5</v>
      </c>
      <c r="O7" s="32">
        <v>0.0005</v>
      </c>
      <c r="P7" s="23" t="s">
        <v>74</v>
      </c>
      <c r="Q7" s="33">
        <f>IF($E7="","",IF($J7="",TODAY()-1,$J7))</f>
        <v>46174</v>
      </c>
      <c r="R7" s="34">
        <f>IF(OR($E7="",N($I7)&lt;1),"",ROUNDUP((DATEDIF($E7,MAX($E7,$Q7),"m")+1)/$I7,0))</f>
        <v>6</v>
      </c>
      <c r="S7" s="33">
        <f>IF($R7="","",IF(EDATE($E7,$I7*$R7)&gt;$Q7,EDATE($E7,$I7*$R7),EDATE($E7,$I7*($R7+1))))</f>
        <v>46357</v>
      </c>
      <c r="T7" s="34" t="str">
        <f>IF($B7="","",IF(COUNTIF($B$5:$B7,$B7)=1,MAX($T$4:$T6)+1,""))</f>
        <v/>
      </c>
      <c r="U7" s="35" t="str">
        <f>IF(OR($A7="",$B7=""),"",$B7&amp;"|"&amp;SUMPRODUCT(($B$5:$B7=$B7)*($A$5:$A7&lt;&gt;"")))</f>
        <v>Laura Fernández (ejemplo)|2</v>
      </c>
      <c r="V7" s="35" t="str">
        <f>IFERROR(INDEX($B$5:$B$204,MATCH(ROW()-ROW($V$4),$T$5:$T$204,0)),"")</f>
        <v/>
      </c>
    </row>
    <row r="8" spans="1:22" x14ac:dyDescent="0.25">
      <c r="A8" s="36"/>
      <c r="B8" s="36"/>
      <c r="C8" s="36"/>
      <c r="D8" s="37"/>
      <c r="E8" s="38"/>
      <c r="F8" s="38"/>
      <c r="G8" s="39"/>
      <c r="H8" s="40"/>
      <c r="I8" s="41"/>
      <c r="J8" s="38"/>
      <c r="K8" s="29" t="str">
        <f>IF($S8="","",IF(AND(ISNUMBER($F8),$S8&gt;$F8),"",$S8))</f>
        <v/>
      </c>
      <c r="L8" s="30" t="str">
        <f>IF($K8="","",$K8-TODAY())</f>
        <v/>
      </c>
      <c r="M8" s="42"/>
      <c r="N8" s="41"/>
      <c r="O8" s="43"/>
      <c r="P8" s="36"/>
      <c r="Q8" s="33" t="str">
        <f>IF($E8="","",IF($J8="",TODAY()-1,$J8))</f>
        <v/>
      </c>
      <c r="R8" s="34" t="str">
        <f>IF(OR($E8="",N($I8)&lt;1),"",ROUNDUP((DATEDIF($E8,MAX($E8,$Q8),"m")+1)/$I8,0))</f>
        <v/>
      </c>
      <c r="S8" s="33" t="str">
        <f>IF($R8="","",IF(EDATE($E8,$I8*$R8)&gt;$Q8,EDATE($E8,$I8*$R8),EDATE($E8,$I8*($R8+1))))</f>
        <v/>
      </c>
      <c r="T8" s="34" t="str">
        <f>IF($B8="","",IF(COUNTIF($B$5:$B8,$B8)=1,MAX($T$4:$T7)+1,""))</f>
        <v/>
      </c>
      <c r="U8" s="35" t="str">
        <f>IF(OR($A8="",$B8=""),"",$B8&amp;"|"&amp;SUMPRODUCT(($B$5:$B8=$B8)*($A$5:$A8&lt;&gt;"")))</f>
        <v/>
      </c>
      <c r="V8" s="35" t="str">
        <f>IFERROR(INDEX($B$5:$B$204,MATCH(ROW()-ROW($V$4),$T$5:$T$204,0)),"")</f>
        <v/>
      </c>
    </row>
    <row r="9" spans="1:22" x14ac:dyDescent="0.25">
      <c r="A9" s="23"/>
      <c r="B9" s="23"/>
      <c r="C9" s="23"/>
      <c r="D9" s="24"/>
      <c r="E9" s="25"/>
      <c r="F9" s="25"/>
      <c r="G9" s="26"/>
      <c r="H9" s="27"/>
      <c r="I9" s="28"/>
      <c r="J9" s="25"/>
      <c r="K9" s="29" t="str">
        <f>IF($S9="","",IF(AND(ISNUMBER($F9),$S9&gt;$F9),"",$S9))</f>
        <v/>
      </c>
      <c r="L9" s="30" t="str">
        <f>IF($K9="","",$K9-TODAY())</f>
        <v/>
      </c>
      <c r="M9" s="31"/>
      <c r="N9" s="28"/>
      <c r="O9" s="32"/>
      <c r="P9" s="23"/>
      <c r="Q9" s="33" t="str">
        <f>IF($E9="","",IF($J9="",TODAY()-1,$J9))</f>
        <v/>
      </c>
      <c r="R9" s="34" t="str">
        <f>IF(OR($E9="",N($I9)&lt;1),"",ROUNDUP((DATEDIF($E9,MAX($E9,$Q9),"m")+1)/$I9,0))</f>
        <v/>
      </c>
      <c r="S9" s="33" t="str">
        <f>IF($R9="","",IF(EDATE($E9,$I9*$R9)&gt;$Q9,EDATE($E9,$I9*$R9),EDATE($E9,$I9*($R9+1))))</f>
        <v/>
      </c>
      <c r="T9" s="34" t="str">
        <f>IF($B9="","",IF(COUNTIF($B$5:$B9,$B9)=1,MAX($T$4:$T8)+1,""))</f>
        <v/>
      </c>
      <c r="U9" s="35" t="str">
        <f>IF(OR($A9="",$B9=""),"",$B9&amp;"|"&amp;SUMPRODUCT(($B$5:$B9=$B9)*($A$5:$A9&lt;&gt;"")))</f>
        <v/>
      </c>
      <c r="V9" s="35" t="str">
        <f>IFERROR(INDEX($B$5:$B$204,MATCH(ROW()-ROW($V$4),$T$5:$T$204,0)),"")</f>
        <v/>
      </c>
    </row>
    <row r="10" spans="1:22" x14ac:dyDescent="0.25">
      <c r="A10" s="36"/>
      <c r="B10" s="36"/>
      <c r="C10" s="36"/>
      <c r="D10" s="37"/>
      <c r="E10" s="38"/>
      <c r="F10" s="38"/>
      <c r="G10" s="39"/>
      <c r="H10" s="40"/>
      <c r="I10" s="41"/>
      <c r="J10" s="38"/>
      <c r="K10" s="29" t="str">
        <f>IF($S10="","",IF(AND(ISNUMBER($F10),$S10&gt;$F10),"",$S10))</f>
        <v/>
      </c>
      <c r="L10" s="30" t="str">
        <f>IF($K10="","",$K10-TODAY())</f>
        <v/>
      </c>
      <c r="M10" s="42"/>
      <c r="N10" s="41"/>
      <c r="O10" s="43"/>
      <c r="P10" s="36"/>
      <c r="Q10" s="33" t="str">
        <f>IF($E10="","",IF($J10="",TODAY()-1,$J10))</f>
        <v/>
      </c>
      <c r="R10" s="34" t="str">
        <f>IF(OR($E10="",N($I10)&lt;1),"",ROUNDUP((DATEDIF($E10,MAX($E10,$Q10),"m")+1)/$I10,0))</f>
        <v/>
      </c>
      <c r="S10" s="33" t="str">
        <f>IF($R10="","",IF(EDATE($E10,$I10*$R10)&gt;$Q10,EDATE($E10,$I10*$R10),EDATE($E10,$I10*($R10+1))))</f>
        <v/>
      </c>
      <c r="T10" s="34" t="str">
        <f>IF($B10="","",IF(COUNTIF($B$5:$B10,$B10)=1,MAX($T$4:$T9)+1,""))</f>
        <v/>
      </c>
      <c r="U10" s="35" t="str">
        <f>IF(OR($A10="",$B10=""),"",$B10&amp;"|"&amp;SUMPRODUCT(($B$5:$B10=$B10)*($A$5:$A10&lt;&gt;"")))</f>
        <v/>
      </c>
      <c r="V10" s="35" t="str">
        <f>IFERROR(INDEX($B$5:$B$204,MATCH(ROW()-ROW($V$4),$T$5:$T$204,0)),"")</f>
        <v/>
      </c>
    </row>
    <row r="11" spans="1:22" x14ac:dyDescent="0.25">
      <c r="A11" s="23"/>
      <c r="B11" s="23"/>
      <c r="C11" s="23"/>
      <c r="D11" s="24"/>
      <c r="E11" s="25"/>
      <c r="F11" s="25"/>
      <c r="G11" s="26"/>
      <c r="H11" s="27"/>
      <c r="I11" s="28"/>
      <c r="J11" s="25"/>
      <c r="K11" s="29" t="str">
        <f>IF($S11="","",IF(AND(ISNUMBER($F11),$S11&gt;$F11),"",$S11))</f>
        <v/>
      </c>
      <c r="L11" s="30" t="str">
        <f>IF($K11="","",$K11-TODAY())</f>
        <v/>
      </c>
      <c r="M11" s="31"/>
      <c r="N11" s="28"/>
      <c r="O11" s="32"/>
      <c r="P11" s="23"/>
      <c r="Q11" s="33" t="str">
        <f>IF($E11="","",IF($J11="",TODAY()-1,$J11))</f>
        <v/>
      </c>
      <c r="R11" s="34" t="str">
        <f>IF(OR($E11="",N($I11)&lt;1),"",ROUNDUP((DATEDIF($E11,MAX($E11,$Q11),"m")+1)/$I11,0))</f>
        <v/>
      </c>
      <c r="S11" s="33" t="str">
        <f>IF($R11="","",IF(EDATE($E11,$I11*$R11)&gt;$Q11,EDATE($E11,$I11*$R11),EDATE($E11,$I11*($R11+1))))</f>
        <v/>
      </c>
      <c r="T11" s="34" t="str">
        <f>IF($B11="","",IF(COUNTIF($B$5:$B11,$B11)=1,MAX($T$4:$T10)+1,""))</f>
        <v/>
      </c>
      <c r="U11" s="35" t="str">
        <f>IF(OR($A11="",$B11=""),"",$B11&amp;"|"&amp;SUMPRODUCT(($B$5:$B11=$B11)*($A$5:$A11&lt;&gt;"")))</f>
        <v/>
      </c>
      <c r="V11" s="35" t="str">
        <f>IFERROR(INDEX($B$5:$B$204,MATCH(ROW()-ROW($V$4),$T$5:$T$204,0)),"")</f>
        <v/>
      </c>
    </row>
    <row r="12" spans="1:22" x14ac:dyDescent="0.25">
      <c r="A12" s="36"/>
      <c r="B12" s="36"/>
      <c r="C12" s="36"/>
      <c r="D12" s="37"/>
      <c r="E12" s="38"/>
      <c r="F12" s="38"/>
      <c r="G12" s="39"/>
      <c r="H12" s="40"/>
      <c r="I12" s="41"/>
      <c r="J12" s="38"/>
      <c r="K12" s="29" t="str">
        <f>IF($S12="","",IF(AND(ISNUMBER($F12),$S12&gt;$F12),"",$S12))</f>
        <v/>
      </c>
      <c r="L12" s="30" t="str">
        <f>IF($K12="","",$K12-TODAY())</f>
        <v/>
      </c>
      <c r="M12" s="42"/>
      <c r="N12" s="41"/>
      <c r="O12" s="43"/>
      <c r="P12" s="36"/>
      <c r="Q12" s="33" t="str">
        <f>IF($E12="","",IF($J12="",TODAY()-1,$J12))</f>
        <v/>
      </c>
      <c r="R12" s="34" t="str">
        <f>IF(OR($E12="",N($I12)&lt;1),"",ROUNDUP((DATEDIF($E12,MAX($E12,$Q12),"m")+1)/$I12,0))</f>
        <v/>
      </c>
      <c r="S12" s="33" t="str">
        <f>IF($R12="","",IF(EDATE($E12,$I12*$R12)&gt;$Q12,EDATE($E12,$I12*$R12),EDATE($E12,$I12*($R12+1))))</f>
        <v/>
      </c>
      <c r="T12" s="34" t="str">
        <f>IF($B12="","",IF(COUNTIF($B$5:$B12,$B12)=1,MAX($T$4:$T11)+1,""))</f>
        <v/>
      </c>
      <c r="U12" s="35" t="str">
        <f>IF(OR($A12="",$B12=""),"",$B12&amp;"|"&amp;SUMPRODUCT(($B$5:$B12=$B12)*($A$5:$A12&lt;&gt;"")))</f>
        <v/>
      </c>
      <c r="V12" s="35" t="str">
        <f>IFERROR(INDEX($B$5:$B$204,MATCH(ROW()-ROW($V$4),$T$5:$T$204,0)),"")</f>
        <v/>
      </c>
    </row>
    <row r="13" spans="1:22" x14ac:dyDescent="0.25">
      <c r="A13" s="23"/>
      <c r="B13" s="23"/>
      <c r="C13" s="23"/>
      <c r="D13" s="24"/>
      <c r="E13" s="25"/>
      <c r="F13" s="25"/>
      <c r="G13" s="26"/>
      <c r="H13" s="27"/>
      <c r="I13" s="28"/>
      <c r="J13" s="25"/>
      <c r="K13" s="29" t="str">
        <f>IF($S13="","",IF(AND(ISNUMBER($F13),$S13&gt;$F13),"",$S13))</f>
        <v/>
      </c>
      <c r="L13" s="30" t="str">
        <f>IF($K13="","",$K13-TODAY())</f>
        <v/>
      </c>
      <c r="M13" s="31"/>
      <c r="N13" s="28"/>
      <c r="O13" s="32"/>
      <c r="P13" s="23"/>
      <c r="Q13" s="33" t="str">
        <f>IF($E13="","",IF($J13="",TODAY()-1,$J13))</f>
        <v/>
      </c>
      <c r="R13" s="34" t="str">
        <f>IF(OR($E13="",N($I13)&lt;1),"",ROUNDUP((DATEDIF($E13,MAX($E13,$Q13),"m")+1)/$I13,0))</f>
        <v/>
      </c>
      <c r="S13" s="33" t="str">
        <f>IF($R13="","",IF(EDATE($E13,$I13*$R13)&gt;$Q13,EDATE($E13,$I13*$R13),EDATE($E13,$I13*($R13+1))))</f>
        <v/>
      </c>
      <c r="T13" s="34" t="str">
        <f>IF($B13="","",IF(COUNTIF($B$5:$B13,$B13)=1,MAX($T$4:$T12)+1,""))</f>
        <v/>
      </c>
      <c r="U13" s="35" t="str">
        <f>IF(OR($A13="",$B13=""),"",$B13&amp;"|"&amp;SUMPRODUCT(($B$5:$B13=$B13)*($A$5:$A13&lt;&gt;"")))</f>
        <v/>
      </c>
      <c r="V13" s="35" t="str">
        <f>IFERROR(INDEX($B$5:$B$204,MATCH(ROW()-ROW($V$4),$T$5:$T$204,0)),"")</f>
        <v/>
      </c>
    </row>
    <row r="14" spans="1:22" x14ac:dyDescent="0.25">
      <c r="A14" s="36"/>
      <c r="B14" s="36"/>
      <c r="C14" s="36"/>
      <c r="D14" s="37"/>
      <c r="E14" s="38"/>
      <c r="F14" s="38"/>
      <c r="G14" s="39"/>
      <c r="H14" s="40"/>
      <c r="I14" s="41"/>
      <c r="J14" s="38"/>
      <c r="K14" s="29" t="str">
        <f>IF($S14="","",IF(AND(ISNUMBER($F14),$S14&gt;$F14),"",$S14))</f>
        <v/>
      </c>
      <c r="L14" s="30" t="str">
        <f>IF($K14="","",$K14-TODAY())</f>
        <v/>
      </c>
      <c r="M14" s="42"/>
      <c r="N14" s="41"/>
      <c r="O14" s="43"/>
      <c r="P14" s="36"/>
      <c r="Q14" s="33" t="str">
        <f>IF($E14="","",IF($J14="",TODAY()-1,$J14))</f>
        <v/>
      </c>
      <c r="R14" s="34" t="str">
        <f>IF(OR($E14="",N($I14)&lt;1),"",ROUNDUP((DATEDIF($E14,MAX($E14,$Q14),"m")+1)/$I14,0))</f>
        <v/>
      </c>
      <c r="S14" s="33" t="str">
        <f>IF($R14="","",IF(EDATE($E14,$I14*$R14)&gt;$Q14,EDATE($E14,$I14*$R14),EDATE($E14,$I14*($R14+1))))</f>
        <v/>
      </c>
      <c r="T14" s="34" t="str">
        <f>IF($B14="","",IF(COUNTIF($B$5:$B14,$B14)=1,MAX($T$4:$T13)+1,""))</f>
        <v/>
      </c>
      <c r="U14" s="35" t="str">
        <f>IF(OR($A14="",$B14=""),"",$B14&amp;"|"&amp;SUMPRODUCT(($B$5:$B14=$B14)*($A$5:$A14&lt;&gt;"")))</f>
        <v/>
      </c>
      <c r="V14" s="35" t="str">
        <f>IFERROR(INDEX($B$5:$B$204,MATCH(ROW()-ROW($V$4),$T$5:$T$204,0)),"")</f>
        <v/>
      </c>
    </row>
    <row r="15" spans="1:22" x14ac:dyDescent="0.25">
      <c r="A15" s="23"/>
      <c r="B15" s="23"/>
      <c r="C15" s="23"/>
      <c r="D15" s="24"/>
      <c r="E15" s="25"/>
      <c r="F15" s="25"/>
      <c r="G15" s="26"/>
      <c r="H15" s="27"/>
      <c r="I15" s="28"/>
      <c r="J15" s="25"/>
      <c r="K15" s="29" t="str">
        <f>IF($S15="","",IF(AND(ISNUMBER($F15),$S15&gt;$F15),"",$S15))</f>
        <v/>
      </c>
      <c r="L15" s="30" t="str">
        <f>IF($K15="","",$K15-TODAY())</f>
        <v/>
      </c>
      <c r="M15" s="31"/>
      <c r="N15" s="28"/>
      <c r="O15" s="32"/>
      <c r="P15" s="23"/>
      <c r="Q15" s="33" t="str">
        <f>IF($E15="","",IF($J15="",TODAY()-1,$J15))</f>
        <v/>
      </c>
      <c r="R15" s="34" t="str">
        <f>IF(OR($E15="",N($I15)&lt;1),"",ROUNDUP((DATEDIF($E15,MAX($E15,$Q15),"m")+1)/$I15,0))</f>
        <v/>
      </c>
      <c r="S15" s="33" t="str">
        <f>IF($R15="","",IF(EDATE($E15,$I15*$R15)&gt;$Q15,EDATE($E15,$I15*$R15),EDATE($E15,$I15*($R15+1))))</f>
        <v/>
      </c>
      <c r="T15" s="34" t="str">
        <f>IF($B15="","",IF(COUNTIF($B$5:$B15,$B15)=1,MAX($T$4:$T14)+1,""))</f>
        <v/>
      </c>
      <c r="U15" s="35" t="str">
        <f>IF(OR($A15="",$B15=""),"",$B15&amp;"|"&amp;SUMPRODUCT(($B$5:$B15=$B15)*($A$5:$A15&lt;&gt;"")))</f>
        <v/>
      </c>
      <c r="V15" s="35" t="str">
        <f>IFERROR(INDEX($B$5:$B$204,MATCH(ROW()-ROW($V$4),$T$5:$T$204,0)),"")</f>
        <v/>
      </c>
    </row>
    <row r="16" spans="1:22" x14ac:dyDescent="0.25">
      <c r="A16" s="36"/>
      <c r="B16" s="36"/>
      <c r="C16" s="36"/>
      <c r="D16" s="37"/>
      <c r="E16" s="38"/>
      <c r="F16" s="38"/>
      <c r="G16" s="39"/>
      <c r="H16" s="40"/>
      <c r="I16" s="41"/>
      <c r="J16" s="38"/>
      <c r="K16" s="29" t="str">
        <f>IF($S16="","",IF(AND(ISNUMBER($F16),$S16&gt;$F16),"",$S16))</f>
        <v/>
      </c>
      <c r="L16" s="30" t="str">
        <f>IF($K16="","",$K16-TODAY())</f>
        <v/>
      </c>
      <c r="M16" s="42"/>
      <c r="N16" s="41"/>
      <c r="O16" s="43"/>
      <c r="P16" s="36"/>
      <c r="Q16" s="33" t="str">
        <f>IF($E16="","",IF($J16="",TODAY()-1,$J16))</f>
        <v/>
      </c>
      <c r="R16" s="34" t="str">
        <f>IF(OR($E16="",N($I16)&lt;1),"",ROUNDUP((DATEDIF($E16,MAX($E16,$Q16),"m")+1)/$I16,0))</f>
        <v/>
      </c>
      <c r="S16" s="33" t="str">
        <f>IF($R16="","",IF(EDATE($E16,$I16*$R16)&gt;$Q16,EDATE($E16,$I16*$R16),EDATE($E16,$I16*($R16+1))))</f>
        <v/>
      </c>
      <c r="T16" s="34" t="str">
        <f>IF($B16="","",IF(COUNTIF($B$5:$B16,$B16)=1,MAX($T$4:$T15)+1,""))</f>
        <v/>
      </c>
      <c r="U16" s="35" t="str">
        <f>IF(OR($A16="",$B16=""),"",$B16&amp;"|"&amp;SUMPRODUCT(($B$5:$B16=$B16)*($A$5:$A16&lt;&gt;"")))</f>
        <v/>
      </c>
      <c r="V16" s="35" t="str">
        <f>IFERROR(INDEX($B$5:$B$204,MATCH(ROW()-ROW($V$4),$T$5:$T$204,0)),"")</f>
        <v/>
      </c>
    </row>
    <row r="17" spans="1:22" x14ac:dyDescent="0.25">
      <c r="A17" s="23"/>
      <c r="B17" s="23"/>
      <c r="C17" s="23"/>
      <c r="D17" s="24"/>
      <c r="E17" s="25"/>
      <c r="F17" s="25"/>
      <c r="G17" s="26"/>
      <c r="H17" s="27"/>
      <c r="I17" s="28"/>
      <c r="J17" s="25"/>
      <c r="K17" s="29" t="str">
        <f>IF($S17="","",IF(AND(ISNUMBER($F17),$S17&gt;$F17),"",$S17))</f>
        <v/>
      </c>
      <c r="L17" s="30" t="str">
        <f>IF($K17="","",$K17-TODAY())</f>
        <v/>
      </c>
      <c r="M17" s="31"/>
      <c r="N17" s="28"/>
      <c r="O17" s="32"/>
      <c r="P17" s="23"/>
      <c r="Q17" s="33" t="str">
        <f>IF($E17="","",IF($J17="",TODAY()-1,$J17))</f>
        <v/>
      </c>
      <c r="R17" s="34" t="str">
        <f>IF(OR($E17="",N($I17)&lt;1),"",ROUNDUP((DATEDIF($E17,MAX($E17,$Q17),"m")+1)/$I17,0))</f>
        <v/>
      </c>
      <c r="S17" s="33" t="str">
        <f>IF($R17="","",IF(EDATE($E17,$I17*$R17)&gt;$Q17,EDATE($E17,$I17*$R17),EDATE($E17,$I17*($R17+1))))</f>
        <v/>
      </c>
      <c r="T17" s="34" t="str">
        <f>IF($B17="","",IF(COUNTIF($B$5:$B17,$B17)=1,MAX($T$4:$T16)+1,""))</f>
        <v/>
      </c>
      <c r="U17" s="35" t="str">
        <f>IF(OR($A17="",$B17=""),"",$B17&amp;"|"&amp;SUMPRODUCT(($B$5:$B17=$B17)*($A$5:$A17&lt;&gt;"")))</f>
        <v/>
      </c>
      <c r="V17" s="35" t="str">
        <f>IFERROR(INDEX($B$5:$B$204,MATCH(ROW()-ROW($V$4),$T$5:$T$204,0)),"")</f>
        <v/>
      </c>
    </row>
    <row r="18" spans="1:22" x14ac:dyDescent="0.25">
      <c r="A18" s="36"/>
      <c r="B18" s="36"/>
      <c r="C18" s="36"/>
      <c r="D18" s="37"/>
      <c r="E18" s="38"/>
      <c r="F18" s="38"/>
      <c r="G18" s="39"/>
      <c r="H18" s="40"/>
      <c r="I18" s="41"/>
      <c r="J18" s="38"/>
      <c r="K18" s="29" t="str">
        <f>IF($S18="","",IF(AND(ISNUMBER($F18),$S18&gt;$F18),"",$S18))</f>
        <v/>
      </c>
      <c r="L18" s="30" t="str">
        <f>IF($K18="","",$K18-TODAY())</f>
        <v/>
      </c>
      <c r="M18" s="42"/>
      <c r="N18" s="41"/>
      <c r="O18" s="43"/>
      <c r="P18" s="36"/>
      <c r="Q18" s="33" t="str">
        <f>IF($E18="","",IF($J18="",TODAY()-1,$J18))</f>
        <v/>
      </c>
      <c r="R18" s="34" t="str">
        <f>IF(OR($E18="",N($I18)&lt;1),"",ROUNDUP((DATEDIF($E18,MAX($E18,$Q18),"m")+1)/$I18,0))</f>
        <v/>
      </c>
      <c r="S18" s="33" t="str">
        <f>IF($R18="","",IF(EDATE($E18,$I18*$R18)&gt;$Q18,EDATE($E18,$I18*$R18),EDATE($E18,$I18*($R18+1))))</f>
        <v/>
      </c>
      <c r="T18" s="34" t="str">
        <f>IF($B18="","",IF(COUNTIF($B$5:$B18,$B18)=1,MAX($T$4:$T17)+1,""))</f>
        <v/>
      </c>
      <c r="U18" s="35" t="str">
        <f>IF(OR($A18="",$B18=""),"",$B18&amp;"|"&amp;SUMPRODUCT(($B$5:$B18=$B18)*($A$5:$A18&lt;&gt;"")))</f>
        <v/>
      </c>
      <c r="V18" s="35" t="str">
        <f>IFERROR(INDEX($B$5:$B$204,MATCH(ROW()-ROW($V$4),$T$5:$T$204,0)),"")</f>
        <v/>
      </c>
    </row>
    <row r="19" spans="1:22" x14ac:dyDescent="0.25">
      <c r="A19" s="23"/>
      <c r="B19" s="23"/>
      <c r="C19" s="23"/>
      <c r="D19" s="24"/>
      <c r="E19" s="25"/>
      <c r="F19" s="25"/>
      <c r="G19" s="26"/>
      <c r="H19" s="27"/>
      <c r="I19" s="28"/>
      <c r="J19" s="25"/>
      <c r="K19" s="29" t="str">
        <f>IF($S19="","",IF(AND(ISNUMBER($F19),$S19&gt;$F19),"",$S19))</f>
        <v/>
      </c>
      <c r="L19" s="30" t="str">
        <f>IF($K19="","",$K19-TODAY())</f>
        <v/>
      </c>
      <c r="M19" s="31"/>
      <c r="N19" s="28"/>
      <c r="O19" s="32"/>
      <c r="P19" s="23"/>
      <c r="Q19" s="33" t="str">
        <f>IF($E19="","",IF($J19="",TODAY()-1,$J19))</f>
        <v/>
      </c>
      <c r="R19" s="34" t="str">
        <f>IF(OR($E19="",N($I19)&lt;1),"",ROUNDUP((DATEDIF($E19,MAX($E19,$Q19),"m")+1)/$I19,0))</f>
        <v/>
      </c>
      <c r="S19" s="33" t="str">
        <f>IF($R19="","",IF(EDATE($E19,$I19*$R19)&gt;$Q19,EDATE($E19,$I19*$R19),EDATE($E19,$I19*($R19+1))))</f>
        <v/>
      </c>
      <c r="T19" s="34" t="str">
        <f>IF($B19="","",IF(COUNTIF($B$5:$B19,$B19)=1,MAX($T$4:$T18)+1,""))</f>
        <v/>
      </c>
      <c r="U19" s="35" t="str">
        <f>IF(OR($A19="",$B19=""),"",$B19&amp;"|"&amp;SUMPRODUCT(($B$5:$B19=$B19)*($A$5:$A19&lt;&gt;"")))</f>
        <v/>
      </c>
      <c r="V19" s="35" t="str">
        <f>IFERROR(INDEX($B$5:$B$204,MATCH(ROW()-ROW($V$4),$T$5:$T$204,0)),"")</f>
        <v/>
      </c>
    </row>
    <row r="20" spans="1:22" x14ac:dyDescent="0.25">
      <c r="A20" s="36"/>
      <c r="B20" s="36"/>
      <c r="C20" s="36"/>
      <c r="D20" s="37"/>
      <c r="E20" s="38"/>
      <c r="F20" s="38"/>
      <c r="G20" s="39"/>
      <c r="H20" s="40"/>
      <c r="I20" s="41"/>
      <c r="J20" s="38"/>
      <c r="K20" s="29" t="str">
        <f>IF($S20="","",IF(AND(ISNUMBER($F20),$S20&gt;$F20),"",$S20))</f>
        <v/>
      </c>
      <c r="L20" s="30" t="str">
        <f>IF($K20="","",$K20-TODAY())</f>
        <v/>
      </c>
      <c r="M20" s="42"/>
      <c r="N20" s="41"/>
      <c r="O20" s="43"/>
      <c r="P20" s="36"/>
      <c r="Q20" s="33" t="str">
        <f>IF($E20="","",IF($J20="",TODAY()-1,$J20))</f>
        <v/>
      </c>
      <c r="R20" s="34" t="str">
        <f>IF(OR($E20="",N($I20)&lt;1),"",ROUNDUP((DATEDIF($E20,MAX($E20,$Q20),"m")+1)/$I20,0))</f>
        <v/>
      </c>
      <c r="S20" s="33" t="str">
        <f>IF($R20="","",IF(EDATE($E20,$I20*$R20)&gt;$Q20,EDATE($E20,$I20*$R20),EDATE($E20,$I20*($R20+1))))</f>
        <v/>
      </c>
      <c r="T20" s="34" t="str">
        <f>IF($B20="","",IF(COUNTIF($B$5:$B20,$B20)=1,MAX($T$4:$T19)+1,""))</f>
        <v/>
      </c>
      <c r="U20" s="35" t="str">
        <f>IF(OR($A20="",$B20=""),"",$B20&amp;"|"&amp;SUMPRODUCT(($B$5:$B20=$B20)*($A$5:$A20&lt;&gt;"")))</f>
        <v/>
      </c>
      <c r="V20" s="35" t="str">
        <f>IFERROR(INDEX($B$5:$B$204,MATCH(ROW()-ROW($V$4),$T$5:$T$204,0)),"")</f>
        <v/>
      </c>
    </row>
    <row r="21" spans="1:22" x14ac:dyDescent="0.25">
      <c r="A21" s="23"/>
      <c r="B21" s="23"/>
      <c r="C21" s="23"/>
      <c r="D21" s="24"/>
      <c r="E21" s="25"/>
      <c r="F21" s="25"/>
      <c r="G21" s="26"/>
      <c r="H21" s="27"/>
      <c r="I21" s="28"/>
      <c r="J21" s="25"/>
      <c r="K21" s="29" t="str">
        <f>IF($S21="","",IF(AND(ISNUMBER($F21),$S21&gt;$F21),"",$S21))</f>
        <v/>
      </c>
      <c r="L21" s="30" t="str">
        <f>IF($K21="","",$K21-TODAY())</f>
        <v/>
      </c>
      <c r="M21" s="31"/>
      <c r="N21" s="28"/>
      <c r="O21" s="32"/>
      <c r="P21" s="23"/>
      <c r="Q21" s="33" t="str">
        <f>IF($E21="","",IF($J21="",TODAY()-1,$J21))</f>
        <v/>
      </c>
      <c r="R21" s="34" t="str">
        <f>IF(OR($E21="",N($I21)&lt;1),"",ROUNDUP((DATEDIF($E21,MAX($E21,$Q21),"m")+1)/$I21,0))</f>
        <v/>
      </c>
      <c r="S21" s="33" t="str">
        <f>IF($R21="","",IF(EDATE($E21,$I21*$R21)&gt;$Q21,EDATE($E21,$I21*$R21),EDATE($E21,$I21*($R21+1))))</f>
        <v/>
      </c>
      <c r="T21" s="34" t="str">
        <f>IF($B21="","",IF(COUNTIF($B$5:$B21,$B21)=1,MAX($T$4:$T20)+1,""))</f>
        <v/>
      </c>
      <c r="U21" s="35" t="str">
        <f>IF(OR($A21="",$B21=""),"",$B21&amp;"|"&amp;SUMPRODUCT(($B$5:$B21=$B21)*($A$5:$A21&lt;&gt;"")))</f>
        <v/>
      </c>
      <c r="V21" s="35" t="str">
        <f>IFERROR(INDEX($B$5:$B$204,MATCH(ROW()-ROW($V$4),$T$5:$T$204,0)),"")</f>
        <v/>
      </c>
    </row>
    <row r="22" spans="1:22" x14ac:dyDescent="0.25">
      <c r="A22" s="36"/>
      <c r="B22" s="36"/>
      <c r="C22" s="36"/>
      <c r="D22" s="37"/>
      <c r="E22" s="38"/>
      <c r="F22" s="38"/>
      <c r="G22" s="39"/>
      <c r="H22" s="40"/>
      <c r="I22" s="41"/>
      <c r="J22" s="38"/>
      <c r="K22" s="29" t="str">
        <f>IF($S22="","",IF(AND(ISNUMBER($F22),$S22&gt;$F22),"",$S22))</f>
        <v/>
      </c>
      <c r="L22" s="30" t="str">
        <f>IF($K22="","",$K22-TODAY())</f>
        <v/>
      </c>
      <c r="M22" s="42"/>
      <c r="N22" s="41"/>
      <c r="O22" s="43"/>
      <c r="P22" s="36"/>
      <c r="Q22" s="33" t="str">
        <f>IF($E22="","",IF($J22="",TODAY()-1,$J22))</f>
        <v/>
      </c>
      <c r="R22" s="34" t="str">
        <f>IF(OR($E22="",N($I22)&lt;1),"",ROUNDUP((DATEDIF($E22,MAX($E22,$Q22),"m")+1)/$I22,0))</f>
        <v/>
      </c>
      <c r="S22" s="33" t="str">
        <f>IF($R22="","",IF(EDATE($E22,$I22*$R22)&gt;$Q22,EDATE($E22,$I22*$R22),EDATE($E22,$I22*($R22+1))))</f>
        <v/>
      </c>
      <c r="T22" s="34" t="str">
        <f>IF($B22="","",IF(COUNTIF($B$5:$B22,$B22)=1,MAX($T$4:$T21)+1,""))</f>
        <v/>
      </c>
      <c r="U22" s="35" t="str">
        <f>IF(OR($A22="",$B22=""),"",$B22&amp;"|"&amp;SUMPRODUCT(($B$5:$B22=$B22)*($A$5:$A22&lt;&gt;"")))</f>
        <v/>
      </c>
      <c r="V22" s="35" t="str">
        <f>IFERROR(INDEX($B$5:$B$204,MATCH(ROW()-ROW($V$4),$T$5:$T$204,0)),"")</f>
        <v/>
      </c>
    </row>
    <row r="23" spans="1:22" x14ac:dyDescent="0.25">
      <c r="A23" s="23"/>
      <c r="B23" s="23"/>
      <c r="C23" s="23"/>
      <c r="D23" s="24"/>
      <c r="E23" s="25"/>
      <c r="F23" s="25"/>
      <c r="G23" s="26"/>
      <c r="H23" s="27"/>
      <c r="I23" s="28"/>
      <c r="J23" s="25"/>
      <c r="K23" s="29" t="str">
        <f>IF($S23="","",IF(AND(ISNUMBER($F23),$S23&gt;$F23),"",$S23))</f>
        <v/>
      </c>
      <c r="L23" s="30" t="str">
        <f>IF($K23="","",$K23-TODAY())</f>
        <v/>
      </c>
      <c r="M23" s="31"/>
      <c r="N23" s="28"/>
      <c r="O23" s="32"/>
      <c r="P23" s="23"/>
      <c r="Q23" s="33" t="str">
        <f>IF($E23="","",IF($J23="",TODAY()-1,$J23))</f>
        <v/>
      </c>
      <c r="R23" s="34" t="str">
        <f>IF(OR($E23="",N($I23)&lt;1),"",ROUNDUP((DATEDIF($E23,MAX($E23,$Q23),"m")+1)/$I23,0))</f>
        <v/>
      </c>
      <c r="S23" s="33" t="str">
        <f>IF($R23="","",IF(EDATE($E23,$I23*$R23)&gt;$Q23,EDATE($E23,$I23*$R23),EDATE($E23,$I23*($R23+1))))</f>
        <v/>
      </c>
      <c r="T23" s="34" t="str">
        <f>IF($B23="","",IF(COUNTIF($B$5:$B23,$B23)=1,MAX($T$4:$T22)+1,""))</f>
        <v/>
      </c>
      <c r="U23" s="35" t="str">
        <f>IF(OR($A23="",$B23=""),"",$B23&amp;"|"&amp;SUMPRODUCT(($B$5:$B23=$B23)*($A$5:$A23&lt;&gt;"")))</f>
        <v/>
      </c>
      <c r="V23" s="35" t="str">
        <f>IFERROR(INDEX($B$5:$B$204,MATCH(ROW()-ROW($V$4),$T$5:$T$204,0)),"")</f>
        <v/>
      </c>
    </row>
    <row r="24" spans="1:22" x14ac:dyDescent="0.25">
      <c r="A24" s="36"/>
      <c r="B24" s="36"/>
      <c r="C24" s="36"/>
      <c r="D24" s="37"/>
      <c r="E24" s="38"/>
      <c r="F24" s="38"/>
      <c r="G24" s="39"/>
      <c r="H24" s="40"/>
      <c r="I24" s="41"/>
      <c r="J24" s="38"/>
      <c r="K24" s="29" t="str">
        <f>IF($S24="","",IF(AND(ISNUMBER($F24),$S24&gt;$F24),"",$S24))</f>
        <v/>
      </c>
      <c r="L24" s="30" t="str">
        <f>IF($K24="","",$K24-TODAY())</f>
        <v/>
      </c>
      <c r="M24" s="42"/>
      <c r="N24" s="41"/>
      <c r="O24" s="43"/>
      <c r="P24" s="36"/>
      <c r="Q24" s="33" t="str">
        <f>IF($E24="","",IF($J24="",TODAY()-1,$J24))</f>
        <v/>
      </c>
      <c r="R24" s="34" t="str">
        <f>IF(OR($E24="",N($I24)&lt;1),"",ROUNDUP((DATEDIF($E24,MAX($E24,$Q24),"m")+1)/$I24,0))</f>
        <v/>
      </c>
      <c r="S24" s="33" t="str">
        <f>IF($R24="","",IF(EDATE($E24,$I24*$R24)&gt;$Q24,EDATE($E24,$I24*$R24),EDATE($E24,$I24*($R24+1))))</f>
        <v/>
      </c>
      <c r="T24" s="34" t="str">
        <f>IF($B24="","",IF(COUNTIF($B$5:$B24,$B24)=1,MAX($T$4:$T23)+1,""))</f>
        <v/>
      </c>
      <c r="U24" s="35" t="str">
        <f>IF(OR($A24="",$B24=""),"",$B24&amp;"|"&amp;SUMPRODUCT(($B$5:$B24=$B24)*($A$5:$A24&lt;&gt;"")))</f>
        <v/>
      </c>
      <c r="V24" s="35" t="str">
        <f>IFERROR(INDEX($B$5:$B$204,MATCH(ROW()-ROW($V$4),$T$5:$T$204,0)),"")</f>
        <v/>
      </c>
    </row>
    <row r="25" spans="1:22" x14ac:dyDescent="0.25">
      <c r="A25" s="23"/>
      <c r="B25" s="23"/>
      <c r="C25" s="23"/>
      <c r="D25" s="24"/>
      <c r="E25" s="25"/>
      <c r="F25" s="25"/>
      <c r="G25" s="26"/>
      <c r="H25" s="27"/>
      <c r="I25" s="28"/>
      <c r="J25" s="25"/>
      <c r="K25" s="29" t="str">
        <f>IF($S25="","",IF(AND(ISNUMBER($F25),$S25&gt;$F25),"",$S25))</f>
        <v/>
      </c>
      <c r="L25" s="30" t="str">
        <f>IF($K25="","",$K25-TODAY())</f>
        <v/>
      </c>
      <c r="M25" s="31"/>
      <c r="N25" s="28"/>
      <c r="O25" s="32"/>
      <c r="P25" s="23"/>
      <c r="Q25" s="33" t="str">
        <f>IF($E25="","",IF($J25="",TODAY()-1,$J25))</f>
        <v/>
      </c>
      <c r="R25" s="34" t="str">
        <f>IF(OR($E25="",N($I25)&lt;1),"",ROUNDUP((DATEDIF($E25,MAX($E25,$Q25),"m")+1)/$I25,0))</f>
        <v/>
      </c>
      <c r="S25" s="33" t="str">
        <f>IF($R25="","",IF(EDATE($E25,$I25*$R25)&gt;$Q25,EDATE($E25,$I25*$R25),EDATE($E25,$I25*($R25+1))))</f>
        <v/>
      </c>
      <c r="T25" s="34" t="str">
        <f>IF($B25="","",IF(COUNTIF($B$5:$B25,$B25)=1,MAX($T$4:$T24)+1,""))</f>
        <v/>
      </c>
      <c r="U25" s="35" t="str">
        <f>IF(OR($A25="",$B25=""),"",$B25&amp;"|"&amp;SUMPRODUCT(($B$5:$B25=$B25)*($A$5:$A25&lt;&gt;"")))</f>
        <v/>
      </c>
      <c r="V25" s="35" t="str">
        <f>IFERROR(INDEX($B$5:$B$204,MATCH(ROW()-ROW($V$4),$T$5:$T$204,0)),"")</f>
        <v/>
      </c>
    </row>
    <row r="26" spans="1:22" x14ac:dyDescent="0.25">
      <c r="A26" s="36"/>
      <c r="B26" s="36"/>
      <c r="C26" s="36"/>
      <c r="D26" s="37"/>
      <c r="E26" s="38"/>
      <c r="F26" s="38"/>
      <c r="G26" s="39"/>
      <c r="H26" s="40"/>
      <c r="I26" s="41"/>
      <c r="J26" s="38"/>
      <c r="K26" s="29" t="str">
        <f>IF($S26="","",IF(AND(ISNUMBER($F26),$S26&gt;$F26),"",$S26))</f>
        <v/>
      </c>
      <c r="L26" s="30" t="str">
        <f>IF($K26="","",$K26-TODAY())</f>
        <v/>
      </c>
      <c r="M26" s="42"/>
      <c r="N26" s="41"/>
      <c r="O26" s="43"/>
      <c r="P26" s="36"/>
      <c r="Q26" s="33" t="str">
        <f>IF($E26="","",IF($J26="",TODAY()-1,$J26))</f>
        <v/>
      </c>
      <c r="R26" s="34" t="str">
        <f>IF(OR($E26="",N($I26)&lt;1),"",ROUNDUP((DATEDIF($E26,MAX($E26,$Q26),"m")+1)/$I26,0))</f>
        <v/>
      </c>
      <c r="S26" s="33" t="str">
        <f>IF($R26="","",IF(EDATE($E26,$I26*$R26)&gt;$Q26,EDATE($E26,$I26*$R26),EDATE($E26,$I26*($R26+1))))</f>
        <v/>
      </c>
      <c r="T26" s="34" t="str">
        <f>IF($B26="","",IF(COUNTIF($B$5:$B26,$B26)=1,MAX($T$4:$T25)+1,""))</f>
        <v/>
      </c>
      <c r="U26" s="35" t="str">
        <f>IF(OR($A26="",$B26=""),"",$B26&amp;"|"&amp;SUMPRODUCT(($B$5:$B26=$B26)*($A$5:$A26&lt;&gt;"")))</f>
        <v/>
      </c>
      <c r="V26" s="35" t="str">
        <f>IFERROR(INDEX($B$5:$B$204,MATCH(ROW()-ROW($V$4),$T$5:$T$204,0)),"")</f>
        <v/>
      </c>
    </row>
    <row r="27" spans="1:22" x14ac:dyDescent="0.25">
      <c r="A27" s="23"/>
      <c r="B27" s="23"/>
      <c r="C27" s="23"/>
      <c r="D27" s="24"/>
      <c r="E27" s="25"/>
      <c r="F27" s="25"/>
      <c r="G27" s="26"/>
      <c r="H27" s="27"/>
      <c r="I27" s="28"/>
      <c r="J27" s="25"/>
      <c r="K27" s="29" t="str">
        <f>IF($S27="","",IF(AND(ISNUMBER($F27),$S27&gt;$F27),"",$S27))</f>
        <v/>
      </c>
      <c r="L27" s="30" t="str">
        <f>IF($K27="","",$K27-TODAY())</f>
        <v/>
      </c>
      <c r="M27" s="31"/>
      <c r="N27" s="28"/>
      <c r="O27" s="32"/>
      <c r="P27" s="23"/>
      <c r="Q27" s="33" t="str">
        <f>IF($E27="","",IF($J27="",TODAY()-1,$J27))</f>
        <v/>
      </c>
      <c r="R27" s="34" t="str">
        <f>IF(OR($E27="",N($I27)&lt;1),"",ROUNDUP((DATEDIF($E27,MAX($E27,$Q27),"m")+1)/$I27,0))</f>
        <v/>
      </c>
      <c r="S27" s="33" t="str">
        <f>IF($R27="","",IF(EDATE($E27,$I27*$R27)&gt;$Q27,EDATE($E27,$I27*$R27),EDATE($E27,$I27*($R27+1))))</f>
        <v/>
      </c>
      <c r="T27" s="34" t="str">
        <f>IF($B27="","",IF(COUNTIF($B$5:$B27,$B27)=1,MAX($T$4:$T26)+1,""))</f>
        <v/>
      </c>
      <c r="U27" s="35" t="str">
        <f>IF(OR($A27="",$B27=""),"",$B27&amp;"|"&amp;SUMPRODUCT(($B$5:$B27=$B27)*($A$5:$A27&lt;&gt;"")))</f>
        <v/>
      </c>
      <c r="V27" s="35" t="str">
        <f>IFERROR(INDEX($B$5:$B$204,MATCH(ROW()-ROW($V$4),$T$5:$T$204,0)),"")</f>
        <v/>
      </c>
    </row>
    <row r="28" spans="1:22" x14ac:dyDescent="0.25">
      <c r="A28" s="36"/>
      <c r="B28" s="36"/>
      <c r="C28" s="36"/>
      <c r="D28" s="37"/>
      <c r="E28" s="38"/>
      <c r="F28" s="38"/>
      <c r="G28" s="39"/>
      <c r="H28" s="40"/>
      <c r="I28" s="41"/>
      <c r="J28" s="38"/>
      <c r="K28" s="29" t="str">
        <f>IF($S28="","",IF(AND(ISNUMBER($F28),$S28&gt;$F28),"",$S28))</f>
        <v/>
      </c>
      <c r="L28" s="30" t="str">
        <f>IF($K28="","",$K28-TODAY())</f>
        <v/>
      </c>
      <c r="M28" s="42"/>
      <c r="N28" s="41"/>
      <c r="O28" s="43"/>
      <c r="P28" s="36"/>
      <c r="Q28" s="33" t="str">
        <f>IF($E28="","",IF($J28="",TODAY()-1,$J28))</f>
        <v/>
      </c>
      <c r="R28" s="34" t="str">
        <f>IF(OR($E28="",N($I28)&lt;1),"",ROUNDUP((DATEDIF($E28,MAX($E28,$Q28),"m")+1)/$I28,0))</f>
        <v/>
      </c>
      <c r="S28" s="33" t="str">
        <f>IF($R28="","",IF(EDATE($E28,$I28*$R28)&gt;$Q28,EDATE($E28,$I28*$R28),EDATE($E28,$I28*($R28+1))))</f>
        <v/>
      </c>
      <c r="T28" s="34" t="str">
        <f>IF($B28="","",IF(COUNTIF($B$5:$B28,$B28)=1,MAX($T$4:$T27)+1,""))</f>
        <v/>
      </c>
      <c r="U28" s="35" t="str">
        <f>IF(OR($A28="",$B28=""),"",$B28&amp;"|"&amp;SUMPRODUCT(($B$5:$B28=$B28)*($A$5:$A28&lt;&gt;"")))</f>
        <v/>
      </c>
      <c r="V28" s="35" t="str">
        <f>IFERROR(INDEX($B$5:$B$204,MATCH(ROW()-ROW($V$4),$T$5:$T$204,0)),"")</f>
        <v/>
      </c>
    </row>
    <row r="29" spans="1:22" x14ac:dyDescent="0.25">
      <c r="A29" s="23"/>
      <c r="B29" s="23"/>
      <c r="C29" s="23"/>
      <c r="D29" s="24"/>
      <c r="E29" s="25"/>
      <c r="F29" s="25"/>
      <c r="G29" s="26"/>
      <c r="H29" s="27"/>
      <c r="I29" s="28"/>
      <c r="J29" s="25"/>
      <c r="K29" s="29" t="str">
        <f>IF($S29="","",IF(AND(ISNUMBER($F29),$S29&gt;$F29),"",$S29))</f>
        <v/>
      </c>
      <c r="L29" s="30" t="str">
        <f>IF($K29="","",$K29-TODAY())</f>
        <v/>
      </c>
      <c r="M29" s="31"/>
      <c r="N29" s="28"/>
      <c r="O29" s="32"/>
      <c r="P29" s="23"/>
      <c r="Q29" s="33" t="str">
        <f>IF($E29="","",IF($J29="",TODAY()-1,$J29))</f>
        <v/>
      </c>
      <c r="R29" s="34" t="str">
        <f>IF(OR($E29="",N($I29)&lt;1),"",ROUNDUP((DATEDIF($E29,MAX($E29,$Q29),"m")+1)/$I29,0))</f>
        <v/>
      </c>
      <c r="S29" s="33" t="str">
        <f>IF($R29="","",IF(EDATE($E29,$I29*$R29)&gt;$Q29,EDATE($E29,$I29*$R29),EDATE($E29,$I29*($R29+1))))</f>
        <v/>
      </c>
      <c r="T29" s="34" t="str">
        <f>IF($B29="","",IF(COUNTIF($B$5:$B29,$B29)=1,MAX($T$4:$T28)+1,""))</f>
        <v/>
      </c>
      <c r="U29" s="35" t="str">
        <f>IF(OR($A29="",$B29=""),"",$B29&amp;"|"&amp;SUMPRODUCT(($B$5:$B29=$B29)*($A$5:$A29&lt;&gt;"")))</f>
        <v/>
      </c>
      <c r="V29" s="35" t="str">
        <f>IFERROR(INDEX($B$5:$B$204,MATCH(ROW()-ROW($V$4),$T$5:$T$204,0)),"")</f>
        <v/>
      </c>
    </row>
    <row r="30" spans="1:22" x14ac:dyDescent="0.25">
      <c r="A30" s="36"/>
      <c r="B30" s="36"/>
      <c r="C30" s="36"/>
      <c r="D30" s="37"/>
      <c r="E30" s="38"/>
      <c r="F30" s="38"/>
      <c r="G30" s="39"/>
      <c r="H30" s="40"/>
      <c r="I30" s="41"/>
      <c r="J30" s="38"/>
      <c r="K30" s="29" t="str">
        <f>IF($S30="","",IF(AND(ISNUMBER($F30),$S30&gt;$F30),"",$S30))</f>
        <v/>
      </c>
      <c r="L30" s="30" t="str">
        <f>IF($K30="","",$K30-TODAY())</f>
        <v/>
      </c>
      <c r="M30" s="42"/>
      <c r="N30" s="41"/>
      <c r="O30" s="43"/>
      <c r="P30" s="36"/>
      <c r="Q30" s="33" t="str">
        <f>IF($E30="","",IF($J30="",TODAY()-1,$J30))</f>
        <v/>
      </c>
      <c r="R30" s="34" t="str">
        <f>IF(OR($E30="",N($I30)&lt;1),"",ROUNDUP((DATEDIF($E30,MAX($E30,$Q30),"m")+1)/$I30,0))</f>
        <v/>
      </c>
      <c r="S30" s="33" t="str">
        <f>IF($R30="","",IF(EDATE($E30,$I30*$R30)&gt;$Q30,EDATE($E30,$I30*$R30),EDATE($E30,$I30*($R30+1))))</f>
        <v/>
      </c>
      <c r="T30" s="34" t="str">
        <f>IF($B30="","",IF(COUNTIF($B$5:$B30,$B30)=1,MAX($T$4:$T29)+1,""))</f>
        <v/>
      </c>
      <c r="U30" s="35" t="str">
        <f>IF(OR($A30="",$B30=""),"",$B30&amp;"|"&amp;SUMPRODUCT(($B$5:$B30=$B30)*($A$5:$A30&lt;&gt;"")))</f>
        <v/>
      </c>
      <c r="V30" s="35" t="str">
        <f>IFERROR(INDEX($B$5:$B$204,MATCH(ROW()-ROW($V$4),$T$5:$T$204,0)),"")</f>
        <v/>
      </c>
    </row>
    <row r="31" spans="1:22" x14ac:dyDescent="0.25">
      <c r="A31" s="23"/>
      <c r="B31" s="23"/>
      <c r="C31" s="23"/>
      <c r="D31" s="24"/>
      <c r="E31" s="25"/>
      <c r="F31" s="25"/>
      <c r="G31" s="26"/>
      <c r="H31" s="27"/>
      <c r="I31" s="28"/>
      <c r="J31" s="25"/>
      <c r="K31" s="29" t="str">
        <f>IF($S31="","",IF(AND(ISNUMBER($F31),$S31&gt;$F31),"",$S31))</f>
        <v/>
      </c>
      <c r="L31" s="30" t="str">
        <f>IF($K31="","",$K31-TODAY())</f>
        <v/>
      </c>
      <c r="M31" s="31"/>
      <c r="N31" s="28"/>
      <c r="O31" s="32"/>
      <c r="P31" s="23"/>
      <c r="Q31" s="33" t="str">
        <f>IF($E31="","",IF($J31="",TODAY()-1,$J31))</f>
        <v/>
      </c>
      <c r="R31" s="34" t="str">
        <f>IF(OR($E31="",N($I31)&lt;1),"",ROUNDUP((DATEDIF($E31,MAX($E31,$Q31),"m")+1)/$I31,0))</f>
        <v/>
      </c>
      <c r="S31" s="33" t="str">
        <f>IF($R31="","",IF(EDATE($E31,$I31*$R31)&gt;$Q31,EDATE($E31,$I31*$R31),EDATE($E31,$I31*($R31+1))))</f>
        <v/>
      </c>
      <c r="T31" s="34" t="str">
        <f>IF($B31="","",IF(COUNTIF($B$5:$B31,$B31)=1,MAX($T$4:$T30)+1,""))</f>
        <v/>
      </c>
      <c r="U31" s="35" t="str">
        <f>IF(OR($A31="",$B31=""),"",$B31&amp;"|"&amp;SUMPRODUCT(($B$5:$B31=$B31)*($A$5:$A31&lt;&gt;"")))</f>
        <v/>
      </c>
      <c r="V31" s="35" t="str">
        <f>IFERROR(INDEX($B$5:$B$204,MATCH(ROW()-ROW($V$4),$T$5:$T$204,0)),"")</f>
        <v/>
      </c>
    </row>
    <row r="32" spans="1:22" x14ac:dyDescent="0.25">
      <c r="A32" s="36"/>
      <c r="B32" s="36"/>
      <c r="C32" s="36"/>
      <c r="D32" s="37"/>
      <c r="E32" s="38"/>
      <c r="F32" s="38"/>
      <c r="G32" s="39"/>
      <c r="H32" s="40"/>
      <c r="I32" s="41"/>
      <c r="J32" s="38"/>
      <c r="K32" s="29" t="str">
        <f>IF($S32="","",IF(AND(ISNUMBER($F32),$S32&gt;$F32),"",$S32))</f>
        <v/>
      </c>
      <c r="L32" s="30" t="str">
        <f>IF($K32="","",$K32-TODAY())</f>
        <v/>
      </c>
      <c r="M32" s="42"/>
      <c r="N32" s="41"/>
      <c r="O32" s="43"/>
      <c r="P32" s="36"/>
      <c r="Q32" s="33" t="str">
        <f>IF($E32="","",IF($J32="",TODAY()-1,$J32))</f>
        <v/>
      </c>
      <c r="R32" s="34" t="str">
        <f>IF(OR($E32="",N($I32)&lt;1),"",ROUNDUP((DATEDIF($E32,MAX($E32,$Q32),"m")+1)/$I32,0))</f>
        <v/>
      </c>
      <c r="S32" s="33" t="str">
        <f>IF($R32="","",IF(EDATE($E32,$I32*$R32)&gt;$Q32,EDATE($E32,$I32*$R32),EDATE($E32,$I32*($R32+1))))</f>
        <v/>
      </c>
      <c r="T32" s="34" t="str">
        <f>IF($B32="","",IF(COUNTIF($B$5:$B32,$B32)=1,MAX($T$4:$T31)+1,""))</f>
        <v/>
      </c>
      <c r="U32" s="35" t="str">
        <f>IF(OR($A32="",$B32=""),"",$B32&amp;"|"&amp;SUMPRODUCT(($B$5:$B32=$B32)*($A$5:$A32&lt;&gt;"")))</f>
        <v/>
      </c>
      <c r="V32" s="35" t="str">
        <f>IFERROR(INDEX($B$5:$B$204,MATCH(ROW()-ROW($V$4),$T$5:$T$204,0)),"")</f>
        <v/>
      </c>
    </row>
    <row r="33" spans="1:22" x14ac:dyDescent="0.25">
      <c r="A33" s="23"/>
      <c r="B33" s="23"/>
      <c r="C33" s="23"/>
      <c r="D33" s="24"/>
      <c r="E33" s="25"/>
      <c r="F33" s="25"/>
      <c r="G33" s="26"/>
      <c r="H33" s="27"/>
      <c r="I33" s="28"/>
      <c r="J33" s="25"/>
      <c r="K33" s="29" t="str">
        <f>IF($S33="","",IF(AND(ISNUMBER($F33),$S33&gt;$F33),"",$S33))</f>
        <v/>
      </c>
      <c r="L33" s="30" t="str">
        <f>IF($K33="","",$K33-TODAY())</f>
        <v/>
      </c>
      <c r="M33" s="31"/>
      <c r="N33" s="28"/>
      <c r="O33" s="32"/>
      <c r="P33" s="23"/>
      <c r="Q33" s="33" t="str">
        <f>IF($E33="","",IF($J33="",TODAY()-1,$J33))</f>
        <v/>
      </c>
      <c r="R33" s="34" t="str">
        <f>IF(OR($E33="",N($I33)&lt;1),"",ROUNDUP((DATEDIF($E33,MAX($E33,$Q33),"m")+1)/$I33,0))</f>
        <v/>
      </c>
      <c r="S33" s="33" t="str">
        <f>IF($R33="","",IF(EDATE($E33,$I33*$R33)&gt;$Q33,EDATE($E33,$I33*$R33),EDATE($E33,$I33*($R33+1))))</f>
        <v/>
      </c>
      <c r="T33" s="34" t="str">
        <f>IF($B33="","",IF(COUNTIF($B$5:$B33,$B33)=1,MAX($T$4:$T32)+1,""))</f>
        <v/>
      </c>
      <c r="U33" s="35" t="str">
        <f>IF(OR($A33="",$B33=""),"",$B33&amp;"|"&amp;SUMPRODUCT(($B$5:$B33=$B33)*($A$5:$A33&lt;&gt;"")))</f>
        <v/>
      </c>
      <c r="V33" s="35" t="str">
        <f>IFERROR(INDEX($B$5:$B$204,MATCH(ROW()-ROW($V$4),$T$5:$T$204,0)),"")</f>
        <v/>
      </c>
    </row>
    <row r="34" spans="1:22" x14ac:dyDescent="0.25">
      <c r="A34" s="36"/>
      <c r="B34" s="36"/>
      <c r="C34" s="36"/>
      <c r="D34" s="37"/>
      <c r="E34" s="38"/>
      <c r="F34" s="38"/>
      <c r="G34" s="39"/>
      <c r="H34" s="40"/>
      <c r="I34" s="41"/>
      <c r="J34" s="38"/>
      <c r="K34" s="29" t="str">
        <f>IF($S34="","",IF(AND(ISNUMBER($F34),$S34&gt;$F34),"",$S34))</f>
        <v/>
      </c>
      <c r="L34" s="30" t="str">
        <f>IF($K34="","",$K34-TODAY())</f>
        <v/>
      </c>
      <c r="M34" s="42"/>
      <c r="N34" s="41"/>
      <c r="O34" s="43"/>
      <c r="P34" s="36"/>
      <c r="Q34" s="33" t="str">
        <f>IF($E34="","",IF($J34="",TODAY()-1,$J34))</f>
        <v/>
      </c>
      <c r="R34" s="34" t="str">
        <f>IF(OR($E34="",N($I34)&lt;1),"",ROUNDUP((DATEDIF($E34,MAX($E34,$Q34),"m")+1)/$I34,0))</f>
        <v/>
      </c>
      <c r="S34" s="33" t="str">
        <f>IF($R34="","",IF(EDATE($E34,$I34*$R34)&gt;$Q34,EDATE($E34,$I34*$R34),EDATE($E34,$I34*($R34+1))))</f>
        <v/>
      </c>
      <c r="T34" s="34" t="str">
        <f>IF($B34="","",IF(COUNTIF($B$5:$B34,$B34)=1,MAX($T$4:$T33)+1,""))</f>
        <v/>
      </c>
      <c r="U34" s="35" t="str">
        <f>IF(OR($A34="",$B34=""),"",$B34&amp;"|"&amp;SUMPRODUCT(($B$5:$B34=$B34)*($A$5:$A34&lt;&gt;"")))</f>
        <v/>
      </c>
      <c r="V34" s="35" t="str">
        <f>IFERROR(INDEX($B$5:$B$204,MATCH(ROW()-ROW($V$4),$T$5:$T$204,0)),"")</f>
        <v/>
      </c>
    </row>
    <row r="35" spans="1:22" x14ac:dyDescent="0.25">
      <c r="A35" s="23"/>
      <c r="B35" s="23"/>
      <c r="C35" s="23"/>
      <c r="D35" s="24"/>
      <c r="E35" s="25"/>
      <c r="F35" s="25"/>
      <c r="G35" s="26"/>
      <c r="H35" s="27"/>
      <c r="I35" s="28"/>
      <c r="J35" s="25"/>
      <c r="K35" s="29" t="str">
        <f>IF($S35="","",IF(AND(ISNUMBER($F35),$S35&gt;$F35),"",$S35))</f>
        <v/>
      </c>
      <c r="L35" s="30" t="str">
        <f>IF($K35="","",$K35-TODAY())</f>
        <v/>
      </c>
      <c r="M35" s="31"/>
      <c r="N35" s="28"/>
      <c r="O35" s="32"/>
      <c r="P35" s="23"/>
      <c r="Q35" s="33" t="str">
        <f>IF($E35="","",IF($J35="",TODAY()-1,$J35))</f>
        <v/>
      </c>
      <c r="R35" s="34" t="str">
        <f>IF(OR($E35="",N($I35)&lt;1),"",ROUNDUP((DATEDIF($E35,MAX($E35,$Q35),"m")+1)/$I35,0))</f>
        <v/>
      </c>
      <c r="S35" s="33" t="str">
        <f>IF($R35="","",IF(EDATE($E35,$I35*$R35)&gt;$Q35,EDATE($E35,$I35*$R35),EDATE($E35,$I35*($R35+1))))</f>
        <v/>
      </c>
      <c r="T35" s="34" t="str">
        <f>IF($B35="","",IF(COUNTIF($B$5:$B35,$B35)=1,MAX($T$4:$T34)+1,""))</f>
        <v/>
      </c>
      <c r="U35" s="35" t="str">
        <f>IF(OR($A35="",$B35=""),"",$B35&amp;"|"&amp;SUMPRODUCT(($B$5:$B35=$B35)*($A$5:$A35&lt;&gt;"")))</f>
        <v/>
      </c>
      <c r="V35" s="35" t="str">
        <f>IFERROR(INDEX($B$5:$B$204,MATCH(ROW()-ROW($V$4),$T$5:$T$204,0)),"")</f>
        <v/>
      </c>
    </row>
    <row r="36" spans="1:22" x14ac:dyDescent="0.25">
      <c r="A36" s="36"/>
      <c r="B36" s="36"/>
      <c r="C36" s="36"/>
      <c r="D36" s="37"/>
      <c r="E36" s="38"/>
      <c r="F36" s="38"/>
      <c r="G36" s="39"/>
      <c r="H36" s="40"/>
      <c r="I36" s="41"/>
      <c r="J36" s="38"/>
      <c r="K36" s="29" t="str">
        <f>IF($S36="","",IF(AND(ISNUMBER($F36),$S36&gt;$F36),"",$S36))</f>
        <v/>
      </c>
      <c r="L36" s="30" t="str">
        <f>IF($K36="","",$K36-TODAY())</f>
        <v/>
      </c>
      <c r="M36" s="42"/>
      <c r="N36" s="41"/>
      <c r="O36" s="43"/>
      <c r="P36" s="36"/>
      <c r="Q36" s="33" t="str">
        <f>IF($E36="","",IF($J36="",TODAY()-1,$J36))</f>
        <v/>
      </c>
      <c r="R36" s="34" t="str">
        <f>IF(OR($E36="",N($I36)&lt;1),"",ROUNDUP((DATEDIF($E36,MAX($E36,$Q36),"m")+1)/$I36,0))</f>
        <v/>
      </c>
      <c r="S36" s="33" t="str">
        <f>IF($R36="","",IF(EDATE($E36,$I36*$R36)&gt;$Q36,EDATE($E36,$I36*$R36),EDATE($E36,$I36*($R36+1))))</f>
        <v/>
      </c>
      <c r="T36" s="34" t="str">
        <f>IF($B36="","",IF(COUNTIF($B$5:$B36,$B36)=1,MAX($T$4:$T35)+1,""))</f>
        <v/>
      </c>
      <c r="U36" s="35" t="str">
        <f>IF(OR($A36="",$B36=""),"",$B36&amp;"|"&amp;SUMPRODUCT(($B$5:$B36=$B36)*($A$5:$A36&lt;&gt;"")))</f>
        <v/>
      </c>
      <c r="V36" s="35" t="str">
        <f>IFERROR(INDEX($B$5:$B$204,MATCH(ROW()-ROW($V$4),$T$5:$T$204,0)),"")</f>
        <v/>
      </c>
    </row>
    <row r="37" spans="1:22" x14ac:dyDescent="0.25">
      <c r="A37" s="23"/>
      <c r="B37" s="23"/>
      <c r="C37" s="23"/>
      <c r="D37" s="24"/>
      <c r="E37" s="25"/>
      <c r="F37" s="25"/>
      <c r="G37" s="26"/>
      <c r="H37" s="27"/>
      <c r="I37" s="28"/>
      <c r="J37" s="25"/>
      <c r="K37" s="29" t="str">
        <f>IF($S37="","",IF(AND(ISNUMBER($F37),$S37&gt;$F37),"",$S37))</f>
        <v/>
      </c>
      <c r="L37" s="30" t="str">
        <f>IF($K37="","",$K37-TODAY())</f>
        <v/>
      </c>
      <c r="M37" s="31"/>
      <c r="N37" s="28"/>
      <c r="O37" s="32"/>
      <c r="P37" s="23"/>
      <c r="Q37" s="33" t="str">
        <f>IF($E37="","",IF($J37="",TODAY()-1,$J37))</f>
        <v/>
      </c>
      <c r="R37" s="34" t="str">
        <f>IF(OR($E37="",N($I37)&lt;1),"",ROUNDUP((DATEDIF($E37,MAX($E37,$Q37),"m")+1)/$I37,0))</f>
        <v/>
      </c>
      <c r="S37" s="33" t="str">
        <f>IF($R37="","",IF(EDATE($E37,$I37*$R37)&gt;$Q37,EDATE($E37,$I37*$R37),EDATE($E37,$I37*($R37+1))))</f>
        <v/>
      </c>
      <c r="T37" s="34" t="str">
        <f>IF($B37="","",IF(COUNTIF($B$5:$B37,$B37)=1,MAX($T$4:$T36)+1,""))</f>
        <v/>
      </c>
      <c r="U37" s="35" t="str">
        <f>IF(OR($A37="",$B37=""),"",$B37&amp;"|"&amp;SUMPRODUCT(($B$5:$B37=$B37)*($A$5:$A37&lt;&gt;"")))</f>
        <v/>
      </c>
      <c r="V37" s="35" t="str">
        <f>IFERROR(INDEX($B$5:$B$204,MATCH(ROW()-ROW($V$4),$T$5:$T$204,0)),"")</f>
        <v/>
      </c>
    </row>
    <row r="38" spans="1:22" x14ac:dyDescent="0.25">
      <c r="A38" s="36"/>
      <c r="B38" s="36"/>
      <c r="C38" s="36"/>
      <c r="D38" s="37"/>
      <c r="E38" s="38"/>
      <c r="F38" s="38"/>
      <c r="G38" s="39"/>
      <c r="H38" s="40"/>
      <c r="I38" s="41"/>
      <c r="J38" s="38"/>
      <c r="K38" s="29" t="str">
        <f>IF($S38="","",IF(AND(ISNUMBER($F38),$S38&gt;$F38),"",$S38))</f>
        <v/>
      </c>
      <c r="L38" s="30" t="str">
        <f>IF($K38="","",$K38-TODAY())</f>
        <v/>
      </c>
      <c r="M38" s="42"/>
      <c r="N38" s="41"/>
      <c r="O38" s="43"/>
      <c r="P38" s="36"/>
      <c r="Q38" s="33" t="str">
        <f>IF($E38="","",IF($J38="",TODAY()-1,$J38))</f>
        <v/>
      </c>
      <c r="R38" s="34" t="str">
        <f>IF(OR($E38="",N($I38)&lt;1),"",ROUNDUP((DATEDIF($E38,MAX($E38,$Q38),"m")+1)/$I38,0))</f>
        <v/>
      </c>
      <c r="S38" s="33" t="str">
        <f>IF($R38="","",IF(EDATE($E38,$I38*$R38)&gt;$Q38,EDATE($E38,$I38*$R38),EDATE($E38,$I38*($R38+1))))</f>
        <v/>
      </c>
      <c r="T38" s="34" t="str">
        <f>IF($B38="","",IF(COUNTIF($B$5:$B38,$B38)=1,MAX($T$4:$T37)+1,""))</f>
        <v/>
      </c>
      <c r="U38" s="35" t="str">
        <f>IF(OR($A38="",$B38=""),"",$B38&amp;"|"&amp;SUMPRODUCT(($B$5:$B38=$B38)*($A$5:$A38&lt;&gt;"")))</f>
        <v/>
      </c>
      <c r="V38" s="35" t="str">
        <f>IFERROR(INDEX($B$5:$B$204,MATCH(ROW()-ROW($V$4),$T$5:$T$204,0)),"")</f>
        <v/>
      </c>
    </row>
    <row r="39" spans="1:22" x14ac:dyDescent="0.25">
      <c r="A39" s="23"/>
      <c r="B39" s="23"/>
      <c r="C39" s="23"/>
      <c r="D39" s="24"/>
      <c r="E39" s="25"/>
      <c r="F39" s="25"/>
      <c r="G39" s="26"/>
      <c r="H39" s="27"/>
      <c r="I39" s="28"/>
      <c r="J39" s="25"/>
      <c r="K39" s="29" t="str">
        <f>IF($S39="","",IF(AND(ISNUMBER($F39),$S39&gt;$F39),"",$S39))</f>
        <v/>
      </c>
      <c r="L39" s="30" t="str">
        <f>IF($K39="","",$K39-TODAY())</f>
        <v/>
      </c>
      <c r="M39" s="31"/>
      <c r="N39" s="28"/>
      <c r="O39" s="32"/>
      <c r="P39" s="23"/>
      <c r="Q39" s="33" t="str">
        <f>IF($E39="","",IF($J39="",TODAY()-1,$J39))</f>
        <v/>
      </c>
      <c r="R39" s="34" t="str">
        <f>IF(OR($E39="",N($I39)&lt;1),"",ROUNDUP((DATEDIF($E39,MAX($E39,$Q39),"m")+1)/$I39,0))</f>
        <v/>
      </c>
      <c r="S39" s="33" t="str">
        <f>IF($R39="","",IF(EDATE($E39,$I39*$R39)&gt;$Q39,EDATE($E39,$I39*$R39),EDATE($E39,$I39*($R39+1))))</f>
        <v/>
      </c>
      <c r="T39" s="34" t="str">
        <f>IF($B39="","",IF(COUNTIF($B$5:$B39,$B39)=1,MAX($T$4:$T38)+1,""))</f>
        <v/>
      </c>
      <c r="U39" s="35" t="str">
        <f>IF(OR($A39="",$B39=""),"",$B39&amp;"|"&amp;SUMPRODUCT(($B$5:$B39=$B39)*($A$5:$A39&lt;&gt;"")))</f>
        <v/>
      </c>
      <c r="V39" s="35" t="str">
        <f>IFERROR(INDEX($B$5:$B$204,MATCH(ROW()-ROW($V$4),$T$5:$T$204,0)),"")</f>
        <v/>
      </c>
    </row>
    <row r="40" spans="1:22" x14ac:dyDescent="0.25">
      <c r="A40" s="36"/>
      <c r="B40" s="36"/>
      <c r="C40" s="36"/>
      <c r="D40" s="37"/>
      <c r="E40" s="38"/>
      <c r="F40" s="38"/>
      <c r="G40" s="39"/>
      <c r="H40" s="40"/>
      <c r="I40" s="41"/>
      <c r="J40" s="38"/>
      <c r="K40" s="29" t="str">
        <f>IF($S40="","",IF(AND(ISNUMBER($F40),$S40&gt;$F40),"",$S40))</f>
        <v/>
      </c>
      <c r="L40" s="30" t="str">
        <f>IF($K40="","",$K40-TODAY())</f>
        <v/>
      </c>
      <c r="M40" s="42"/>
      <c r="N40" s="41"/>
      <c r="O40" s="43"/>
      <c r="P40" s="36"/>
      <c r="Q40" s="33" t="str">
        <f>IF($E40="","",IF($J40="",TODAY()-1,$J40))</f>
        <v/>
      </c>
      <c r="R40" s="34" t="str">
        <f>IF(OR($E40="",N($I40)&lt;1),"",ROUNDUP((DATEDIF($E40,MAX($E40,$Q40),"m")+1)/$I40,0))</f>
        <v/>
      </c>
      <c r="S40" s="33" t="str">
        <f>IF($R40="","",IF(EDATE($E40,$I40*$R40)&gt;$Q40,EDATE($E40,$I40*$R40),EDATE($E40,$I40*($R40+1))))</f>
        <v/>
      </c>
      <c r="T40" s="34" t="str">
        <f>IF($B40="","",IF(COUNTIF($B$5:$B40,$B40)=1,MAX($T$4:$T39)+1,""))</f>
        <v/>
      </c>
      <c r="U40" s="35" t="str">
        <f>IF(OR($A40="",$B40=""),"",$B40&amp;"|"&amp;SUMPRODUCT(($B$5:$B40=$B40)*($A$5:$A40&lt;&gt;"")))</f>
        <v/>
      </c>
      <c r="V40" s="35" t="str">
        <f>IFERROR(INDEX($B$5:$B$204,MATCH(ROW()-ROW($V$4),$T$5:$T$204,0)),"")</f>
        <v/>
      </c>
    </row>
    <row r="41" spans="1:22" x14ac:dyDescent="0.25">
      <c r="A41" s="23"/>
      <c r="B41" s="23"/>
      <c r="C41" s="23"/>
      <c r="D41" s="24"/>
      <c r="E41" s="25"/>
      <c r="F41" s="25"/>
      <c r="G41" s="26"/>
      <c r="H41" s="27"/>
      <c r="I41" s="28"/>
      <c r="J41" s="25"/>
      <c r="K41" s="29" t="str">
        <f>IF($S41="","",IF(AND(ISNUMBER($F41),$S41&gt;$F41),"",$S41))</f>
        <v/>
      </c>
      <c r="L41" s="30" t="str">
        <f>IF($K41="","",$K41-TODAY())</f>
        <v/>
      </c>
      <c r="M41" s="31"/>
      <c r="N41" s="28"/>
      <c r="O41" s="32"/>
      <c r="P41" s="23"/>
      <c r="Q41" s="33" t="str">
        <f>IF($E41="","",IF($J41="",TODAY()-1,$J41))</f>
        <v/>
      </c>
      <c r="R41" s="34" t="str">
        <f>IF(OR($E41="",N($I41)&lt;1),"",ROUNDUP((DATEDIF($E41,MAX($E41,$Q41),"m")+1)/$I41,0))</f>
        <v/>
      </c>
      <c r="S41" s="33" t="str">
        <f>IF($R41="","",IF(EDATE($E41,$I41*$R41)&gt;$Q41,EDATE($E41,$I41*$R41),EDATE($E41,$I41*($R41+1))))</f>
        <v/>
      </c>
      <c r="T41" s="34" t="str">
        <f>IF($B41="","",IF(COUNTIF($B$5:$B41,$B41)=1,MAX($T$4:$T40)+1,""))</f>
        <v/>
      </c>
      <c r="U41" s="35" t="str">
        <f>IF(OR($A41="",$B41=""),"",$B41&amp;"|"&amp;SUMPRODUCT(($B$5:$B41=$B41)*($A$5:$A41&lt;&gt;"")))</f>
        <v/>
      </c>
      <c r="V41" s="35" t="str">
        <f>IFERROR(INDEX($B$5:$B$204,MATCH(ROW()-ROW($V$4),$T$5:$T$204,0)),"")</f>
        <v/>
      </c>
    </row>
    <row r="42" spans="1:22" x14ac:dyDescent="0.25">
      <c r="A42" s="36"/>
      <c r="B42" s="36"/>
      <c r="C42" s="36"/>
      <c r="D42" s="37"/>
      <c r="E42" s="38"/>
      <c r="F42" s="38"/>
      <c r="G42" s="39"/>
      <c r="H42" s="40"/>
      <c r="I42" s="41"/>
      <c r="J42" s="38"/>
      <c r="K42" s="29" t="str">
        <f>IF($S42="","",IF(AND(ISNUMBER($F42),$S42&gt;$F42),"",$S42))</f>
        <v/>
      </c>
      <c r="L42" s="30" t="str">
        <f>IF($K42="","",$K42-TODAY())</f>
        <v/>
      </c>
      <c r="M42" s="42"/>
      <c r="N42" s="41"/>
      <c r="O42" s="43"/>
      <c r="P42" s="36"/>
      <c r="Q42" s="33" t="str">
        <f>IF($E42="","",IF($J42="",TODAY()-1,$J42))</f>
        <v/>
      </c>
      <c r="R42" s="34" t="str">
        <f>IF(OR($E42="",N($I42)&lt;1),"",ROUNDUP((DATEDIF($E42,MAX($E42,$Q42),"m")+1)/$I42,0))</f>
        <v/>
      </c>
      <c r="S42" s="33" t="str">
        <f>IF($R42="","",IF(EDATE($E42,$I42*$R42)&gt;$Q42,EDATE($E42,$I42*$R42),EDATE($E42,$I42*($R42+1))))</f>
        <v/>
      </c>
      <c r="T42" s="34" t="str">
        <f>IF($B42="","",IF(COUNTIF($B$5:$B42,$B42)=1,MAX($T$4:$T41)+1,""))</f>
        <v/>
      </c>
      <c r="U42" s="35" t="str">
        <f>IF(OR($A42="",$B42=""),"",$B42&amp;"|"&amp;SUMPRODUCT(($B$5:$B42=$B42)*($A$5:$A42&lt;&gt;"")))</f>
        <v/>
      </c>
      <c r="V42" s="35" t="str">
        <f>IFERROR(INDEX($B$5:$B$204,MATCH(ROW()-ROW($V$4),$T$5:$T$204,0)),"")</f>
        <v/>
      </c>
    </row>
    <row r="43" spans="1:22" x14ac:dyDescent="0.25">
      <c r="A43" s="23"/>
      <c r="B43" s="23"/>
      <c r="C43" s="23"/>
      <c r="D43" s="24"/>
      <c r="E43" s="25"/>
      <c r="F43" s="25"/>
      <c r="G43" s="26"/>
      <c r="H43" s="27"/>
      <c r="I43" s="28"/>
      <c r="J43" s="25"/>
      <c r="K43" s="29" t="str">
        <f>IF($S43="","",IF(AND(ISNUMBER($F43),$S43&gt;$F43),"",$S43))</f>
        <v/>
      </c>
      <c r="L43" s="30" t="str">
        <f>IF($K43="","",$K43-TODAY())</f>
        <v/>
      </c>
      <c r="M43" s="31"/>
      <c r="N43" s="28"/>
      <c r="O43" s="32"/>
      <c r="P43" s="23"/>
      <c r="Q43" s="33" t="str">
        <f>IF($E43="","",IF($J43="",TODAY()-1,$J43))</f>
        <v/>
      </c>
      <c r="R43" s="34" t="str">
        <f>IF(OR($E43="",N($I43)&lt;1),"",ROUNDUP((DATEDIF($E43,MAX($E43,$Q43),"m")+1)/$I43,0))</f>
        <v/>
      </c>
      <c r="S43" s="33" t="str">
        <f>IF($R43="","",IF(EDATE($E43,$I43*$R43)&gt;$Q43,EDATE($E43,$I43*$R43),EDATE($E43,$I43*($R43+1))))</f>
        <v/>
      </c>
      <c r="T43" s="34" t="str">
        <f>IF($B43="","",IF(COUNTIF($B$5:$B43,$B43)=1,MAX($T$4:$T42)+1,""))</f>
        <v/>
      </c>
      <c r="U43" s="35" t="str">
        <f>IF(OR($A43="",$B43=""),"",$B43&amp;"|"&amp;SUMPRODUCT(($B$5:$B43=$B43)*($A$5:$A43&lt;&gt;"")))</f>
        <v/>
      </c>
      <c r="V43" s="35" t="str">
        <f>IFERROR(INDEX($B$5:$B$204,MATCH(ROW()-ROW($V$4),$T$5:$T$204,0)),"")</f>
        <v/>
      </c>
    </row>
    <row r="44" spans="1:22" x14ac:dyDescent="0.25">
      <c r="A44" s="36"/>
      <c r="B44" s="36"/>
      <c r="C44" s="36"/>
      <c r="D44" s="37"/>
      <c r="E44" s="38"/>
      <c r="F44" s="38"/>
      <c r="G44" s="39"/>
      <c r="H44" s="40"/>
      <c r="I44" s="41"/>
      <c r="J44" s="38"/>
      <c r="K44" s="29" t="str">
        <f>IF($S44="","",IF(AND(ISNUMBER($F44),$S44&gt;$F44),"",$S44))</f>
        <v/>
      </c>
      <c r="L44" s="30" t="str">
        <f>IF($K44="","",$K44-TODAY())</f>
        <v/>
      </c>
      <c r="M44" s="42"/>
      <c r="N44" s="41"/>
      <c r="O44" s="43"/>
      <c r="P44" s="36"/>
      <c r="Q44" s="33" t="str">
        <f>IF($E44="","",IF($J44="",TODAY()-1,$J44))</f>
        <v/>
      </c>
      <c r="R44" s="34" t="str">
        <f>IF(OR($E44="",N($I44)&lt;1),"",ROUNDUP((DATEDIF($E44,MAX($E44,$Q44),"m")+1)/$I44,0))</f>
        <v/>
      </c>
      <c r="S44" s="33" t="str">
        <f>IF($R44="","",IF(EDATE($E44,$I44*$R44)&gt;$Q44,EDATE($E44,$I44*$R44),EDATE($E44,$I44*($R44+1))))</f>
        <v/>
      </c>
      <c r="T44" s="34" t="str">
        <f>IF($B44="","",IF(COUNTIF($B$5:$B44,$B44)=1,MAX($T$4:$T43)+1,""))</f>
        <v/>
      </c>
      <c r="U44" s="35" t="str">
        <f>IF(OR($A44="",$B44=""),"",$B44&amp;"|"&amp;SUMPRODUCT(($B$5:$B44=$B44)*($A$5:$A44&lt;&gt;"")))</f>
        <v/>
      </c>
      <c r="V44" s="35" t="str">
        <f>IFERROR(INDEX($B$5:$B$204,MATCH(ROW()-ROW($V$4),$T$5:$T$204,0)),"")</f>
        <v/>
      </c>
    </row>
    <row r="45" spans="1:22" x14ac:dyDescent="0.25">
      <c r="A45" s="23"/>
      <c r="B45" s="23"/>
      <c r="C45" s="23"/>
      <c r="D45" s="24"/>
      <c r="E45" s="25"/>
      <c r="F45" s="25"/>
      <c r="G45" s="26"/>
      <c r="H45" s="27"/>
      <c r="I45" s="28"/>
      <c r="J45" s="25"/>
      <c r="K45" s="29" t="str">
        <f>IF($S45="","",IF(AND(ISNUMBER($F45),$S45&gt;$F45),"",$S45))</f>
        <v/>
      </c>
      <c r="L45" s="30" t="str">
        <f>IF($K45="","",$K45-TODAY())</f>
        <v/>
      </c>
      <c r="M45" s="31"/>
      <c r="N45" s="28"/>
      <c r="O45" s="32"/>
      <c r="P45" s="23"/>
      <c r="Q45" s="33" t="str">
        <f>IF($E45="","",IF($J45="",TODAY()-1,$J45))</f>
        <v/>
      </c>
      <c r="R45" s="34" t="str">
        <f>IF(OR($E45="",N($I45)&lt;1),"",ROUNDUP((DATEDIF($E45,MAX($E45,$Q45),"m")+1)/$I45,0))</f>
        <v/>
      </c>
      <c r="S45" s="33" t="str">
        <f>IF($R45="","",IF(EDATE($E45,$I45*$R45)&gt;$Q45,EDATE($E45,$I45*$R45),EDATE($E45,$I45*($R45+1))))</f>
        <v/>
      </c>
      <c r="T45" s="34" t="str">
        <f>IF($B45="","",IF(COUNTIF($B$5:$B45,$B45)=1,MAX($T$4:$T44)+1,""))</f>
        <v/>
      </c>
      <c r="U45" s="35" t="str">
        <f>IF(OR($A45="",$B45=""),"",$B45&amp;"|"&amp;SUMPRODUCT(($B$5:$B45=$B45)*($A$5:$A45&lt;&gt;"")))</f>
        <v/>
      </c>
      <c r="V45" s="35" t="str">
        <f>IFERROR(INDEX($B$5:$B$204,MATCH(ROW()-ROW($V$4),$T$5:$T$204,0)),"")</f>
        <v/>
      </c>
    </row>
    <row r="46" spans="1:22" x14ac:dyDescent="0.25">
      <c r="A46" s="36"/>
      <c r="B46" s="36"/>
      <c r="C46" s="36"/>
      <c r="D46" s="37"/>
      <c r="E46" s="38"/>
      <c r="F46" s="38"/>
      <c r="G46" s="39"/>
      <c r="H46" s="40"/>
      <c r="I46" s="41"/>
      <c r="J46" s="38"/>
      <c r="K46" s="29" t="str">
        <f>IF($S46="","",IF(AND(ISNUMBER($F46),$S46&gt;$F46),"",$S46))</f>
        <v/>
      </c>
      <c r="L46" s="30" t="str">
        <f>IF($K46="","",$K46-TODAY())</f>
        <v/>
      </c>
      <c r="M46" s="42"/>
      <c r="N46" s="41"/>
      <c r="O46" s="43"/>
      <c r="P46" s="36"/>
      <c r="Q46" s="33" t="str">
        <f>IF($E46="","",IF($J46="",TODAY()-1,$J46))</f>
        <v/>
      </c>
      <c r="R46" s="34" t="str">
        <f>IF(OR($E46="",N($I46)&lt;1),"",ROUNDUP((DATEDIF($E46,MAX($E46,$Q46),"m")+1)/$I46,0))</f>
        <v/>
      </c>
      <c r="S46" s="33" t="str">
        <f>IF($R46="","",IF(EDATE($E46,$I46*$R46)&gt;$Q46,EDATE($E46,$I46*$R46),EDATE($E46,$I46*($R46+1))))</f>
        <v/>
      </c>
      <c r="T46" s="34" t="str">
        <f>IF($B46="","",IF(COUNTIF($B$5:$B46,$B46)=1,MAX($T$4:$T45)+1,""))</f>
        <v/>
      </c>
      <c r="U46" s="35" t="str">
        <f>IF(OR($A46="",$B46=""),"",$B46&amp;"|"&amp;SUMPRODUCT(($B$5:$B46=$B46)*($A$5:$A46&lt;&gt;"")))</f>
        <v/>
      </c>
      <c r="V46" s="35" t="str">
        <f>IFERROR(INDEX($B$5:$B$204,MATCH(ROW()-ROW($V$4),$T$5:$T$204,0)),"")</f>
        <v/>
      </c>
    </row>
    <row r="47" spans="1:22" x14ac:dyDescent="0.25">
      <c r="A47" s="23"/>
      <c r="B47" s="23"/>
      <c r="C47" s="23"/>
      <c r="D47" s="24"/>
      <c r="E47" s="25"/>
      <c r="F47" s="25"/>
      <c r="G47" s="26"/>
      <c r="H47" s="27"/>
      <c r="I47" s="28"/>
      <c r="J47" s="25"/>
      <c r="K47" s="29" t="str">
        <f>IF($S47="","",IF(AND(ISNUMBER($F47),$S47&gt;$F47),"",$S47))</f>
        <v/>
      </c>
      <c r="L47" s="30" t="str">
        <f>IF($K47="","",$K47-TODAY())</f>
        <v/>
      </c>
      <c r="M47" s="31"/>
      <c r="N47" s="28"/>
      <c r="O47" s="32"/>
      <c r="P47" s="23"/>
      <c r="Q47" s="33" t="str">
        <f>IF($E47="","",IF($J47="",TODAY()-1,$J47))</f>
        <v/>
      </c>
      <c r="R47" s="34" t="str">
        <f>IF(OR($E47="",N($I47)&lt;1),"",ROUNDUP((DATEDIF($E47,MAX($E47,$Q47),"m")+1)/$I47,0))</f>
        <v/>
      </c>
      <c r="S47" s="33" t="str">
        <f>IF($R47="","",IF(EDATE($E47,$I47*$R47)&gt;$Q47,EDATE($E47,$I47*$R47),EDATE($E47,$I47*($R47+1))))</f>
        <v/>
      </c>
      <c r="T47" s="34" t="str">
        <f>IF($B47="","",IF(COUNTIF($B$5:$B47,$B47)=1,MAX($T$4:$T46)+1,""))</f>
        <v/>
      </c>
      <c r="U47" s="35" t="str">
        <f>IF(OR($A47="",$B47=""),"",$B47&amp;"|"&amp;SUMPRODUCT(($B$5:$B47=$B47)*($A$5:$A47&lt;&gt;"")))</f>
        <v/>
      </c>
      <c r="V47" s="35" t="str">
        <f>IFERROR(INDEX($B$5:$B$204,MATCH(ROW()-ROW($V$4),$T$5:$T$204,0)),"")</f>
        <v/>
      </c>
    </row>
    <row r="48" spans="1:22" x14ac:dyDescent="0.25">
      <c r="A48" s="36"/>
      <c r="B48" s="36"/>
      <c r="C48" s="36"/>
      <c r="D48" s="37"/>
      <c r="E48" s="38"/>
      <c r="F48" s="38"/>
      <c r="G48" s="39"/>
      <c r="H48" s="40"/>
      <c r="I48" s="41"/>
      <c r="J48" s="38"/>
      <c r="K48" s="29" t="str">
        <f>IF($S48="","",IF(AND(ISNUMBER($F48),$S48&gt;$F48),"",$S48))</f>
        <v/>
      </c>
      <c r="L48" s="30" t="str">
        <f>IF($K48="","",$K48-TODAY())</f>
        <v/>
      </c>
      <c r="M48" s="42"/>
      <c r="N48" s="41"/>
      <c r="O48" s="43"/>
      <c r="P48" s="36"/>
      <c r="Q48" s="33" t="str">
        <f>IF($E48="","",IF($J48="",TODAY()-1,$J48))</f>
        <v/>
      </c>
      <c r="R48" s="34" t="str">
        <f>IF(OR($E48="",N($I48)&lt;1),"",ROUNDUP((DATEDIF($E48,MAX($E48,$Q48),"m")+1)/$I48,0))</f>
        <v/>
      </c>
      <c r="S48" s="33" t="str">
        <f>IF($R48="","",IF(EDATE($E48,$I48*$R48)&gt;$Q48,EDATE($E48,$I48*$R48),EDATE($E48,$I48*($R48+1))))</f>
        <v/>
      </c>
      <c r="T48" s="34" t="str">
        <f>IF($B48="","",IF(COUNTIF($B$5:$B48,$B48)=1,MAX($T$4:$T47)+1,""))</f>
        <v/>
      </c>
      <c r="U48" s="35" t="str">
        <f>IF(OR($A48="",$B48=""),"",$B48&amp;"|"&amp;SUMPRODUCT(($B$5:$B48=$B48)*($A$5:$A48&lt;&gt;"")))</f>
        <v/>
      </c>
      <c r="V48" s="35" t="str">
        <f>IFERROR(INDEX($B$5:$B$204,MATCH(ROW()-ROW($V$4),$T$5:$T$204,0)),"")</f>
        <v/>
      </c>
    </row>
    <row r="49" spans="1:22" x14ac:dyDescent="0.25">
      <c r="A49" s="23"/>
      <c r="B49" s="23"/>
      <c r="C49" s="23"/>
      <c r="D49" s="24"/>
      <c r="E49" s="25"/>
      <c r="F49" s="25"/>
      <c r="G49" s="26"/>
      <c r="H49" s="27"/>
      <c r="I49" s="28"/>
      <c r="J49" s="25"/>
      <c r="K49" s="29" t="str">
        <f>IF($S49="","",IF(AND(ISNUMBER($F49),$S49&gt;$F49),"",$S49))</f>
        <v/>
      </c>
      <c r="L49" s="30" t="str">
        <f>IF($K49="","",$K49-TODAY())</f>
        <v/>
      </c>
      <c r="M49" s="31"/>
      <c r="N49" s="28"/>
      <c r="O49" s="32"/>
      <c r="P49" s="23"/>
      <c r="Q49" s="33" t="str">
        <f>IF($E49="","",IF($J49="",TODAY()-1,$J49))</f>
        <v/>
      </c>
      <c r="R49" s="34" t="str">
        <f>IF(OR($E49="",N($I49)&lt;1),"",ROUNDUP((DATEDIF($E49,MAX($E49,$Q49),"m")+1)/$I49,0))</f>
        <v/>
      </c>
      <c r="S49" s="33" t="str">
        <f>IF($R49="","",IF(EDATE($E49,$I49*$R49)&gt;$Q49,EDATE($E49,$I49*$R49),EDATE($E49,$I49*($R49+1))))</f>
        <v/>
      </c>
      <c r="T49" s="34" t="str">
        <f>IF($B49="","",IF(COUNTIF($B$5:$B49,$B49)=1,MAX($T$4:$T48)+1,""))</f>
        <v/>
      </c>
      <c r="U49" s="35" t="str">
        <f>IF(OR($A49="",$B49=""),"",$B49&amp;"|"&amp;SUMPRODUCT(($B$5:$B49=$B49)*($A$5:$A49&lt;&gt;"")))</f>
        <v/>
      </c>
      <c r="V49" s="35" t="str">
        <f>IFERROR(INDEX($B$5:$B$204,MATCH(ROW()-ROW($V$4),$T$5:$T$204,0)),"")</f>
        <v/>
      </c>
    </row>
    <row r="50" spans="1:22" x14ac:dyDescent="0.25">
      <c r="A50" s="36"/>
      <c r="B50" s="36"/>
      <c r="C50" s="36"/>
      <c r="D50" s="37"/>
      <c r="E50" s="38"/>
      <c r="F50" s="38"/>
      <c r="G50" s="39"/>
      <c r="H50" s="40"/>
      <c r="I50" s="41"/>
      <c r="J50" s="38"/>
      <c r="K50" s="29" t="str">
        <f>IF($S50="","",IF(AND(ISNUMBER($F50),$S50&gt;$F50),"",$S50))</f>
        <v/>
      </c>
      <c r="L50" s="30" t="str">
        <f>IF($K50="","",$K50-TODAY())</f>
        <v/>
      </c>
      <c r="M50" s="42"/>
      <c r="N50" s="41"/>
      <c r="O50" s="43"/>
      <c r="P50" s="36"/>
      <c r="Q50" s="33" t="str">
        <f>IF($E50="","",IF($J50="",TODAY()-1,$J50))</f>
        <v/>
      </c>
      <c r="R50" s="34" t="str">
        <f>IF(OR($E50="",N($I50)&lt;1),"",ROUNDUP((DATEDIF($E50,MAX($E50,$Q50),"m")+1)/$I50,0))</f>
        <v/>
      </c>
      <c r="S50" s="33" t="str">
        <f>IF($R50="","",IF(EDATE($E50,$I50*$R50)&gt;$Q50,EDATE($E50,$I50*$R50),EDATE($E50,$I50*($R50+1))))</f>
        <v/>
      </c>
      <c r="T50" s="34" t="str">
        <f>IF($B50="","",IF(COUNTIF($B$5:$B50,$B50)=1,MAX($T$4:$T49)+1,""))</f>
        <v/>
      </c>
      <c r="U50" s="35" t="str">
        <f>IF(OR($A50="",$B50=""),"",$B50&amp;"|"&amp;SUMPRODUCT(($B$5:$B50=$B50)*($A$5:$A50&lt;&gt;"")))</f>
        <v/>
      </c>
      <c r="V50" s="35" t="str">
        <f>IFERROR(INDEX($B$5:$B$204,MATCH(ROW()-ROW($V$4),$T$5:$T$204,0)),"")</f>
        <v/>
      </c>
    </row>
    <row r="51" spans="1:22" x14ac:dyDescent="0.25">
      <c r="A51" s="23"/>
      <c r="B51" s="23"/>
      <c r="C51" s="23"/>
      <c r="D51" s="24"/>
      <c r="E51" s="25"/>
      <c r="F51" s="25"/>
      <c r="G51" s="26"/>
      <c r="H51" s="27"/>
      <c r="I51" s="28"/>
      <c r="J51" s="25"/>
      <c r="K51" s="29" t="str">
        <f>IF($S51="","",IF(AND(ISNUMBER($F51),$S51&gt;$F51),"",$S51))</f>
        <v/>
      </c>
      <c r="L51" s="30" t="str">
        <f>IF($K51="","",$K51-TODAY())</f>
        <v/>
      </c>
      <c r="M51" s="31"/>
      <c r="N51" s="28"/>
      <c r="O51" s="32"/>
      <c r="P51" s="23"/>
      <c r="Q51" s="33" t="str">
        <f>IF($E51="","",IF($J51="",TODAY()-1,$J51))</f>
        <v/>
      </c>
      <c r="R51" s="34" t="str">
        <f>IF(OR($E51="",N($I51)&lt;1),"",ROUNDUP((DATEDIF($E51,MAX($E51,$Q51),"m")+1)/$I51,0))</f>
        <v/>
      </c>
      <c r="S51" s="33" t="str">
        <f>IF($R51="","",IF(EDATE($E51,$I51*$R51)&gt;$Q51,EDATE($E51,$I51*$R51),EDATE($E51,$I51*($R51+1))))</f>
        <v/>
      </c>
      <c r="T51" s="34" t="str">
        <f>IF($B51="","",IF(COUNTIF($B$5:$B51,$B51)=1,MAX($T$4:$T50)+1,""))</f>
        <v/>
      </c>
      <c r="U51" s="35" t="str">
        <f>IF(OR($A51="",$B51=""),"",$B51&amp;"|"&amp;SUMPRODUCT(($B$5:$B51=$B51)*($A$5:$A51&lt;&gt;"")))</f>
        <v/>
      </c>
      <c r="V51" s="35" t="str">
        <f>IFERROR(INDEX($B$5:$B$204,MATCH(ROW()-ROW($V$4),$T$5:$T$204,0)),"")</f>
        <v/>
      </c>
    </row>
    <row r="52" spans="1:22" x14ac:dyDescent="0.25">
      <c r="A52" s="36"/>
      <c r="B52" s="36"/>
      <c r="C52" s="36"/>
      <c r="D52" s="37"/>
      <c r="E52" s="38"/>
      <c r="F52" s="38"/>
      <c r="G52" s="39"/>
      <c r="H52" s="40"/>
      <c r="I52" s="41"/>
      <c r="J52" s="38"/>
      <c r="K52" s="29" t="str">
        <f>IF($S52="","",IF(AND(ISNUMBER($F52),$S52&gt;$F52),"",$S52))</f>
        <v/>
      </c>
      <c r="L52" s="30" t="str">
        <f>IF($K52="","",$K52-TODAY())</f>
        <v/>
      </c>
      <c r="M52" s="42"/>
      <c r="N52" s="41"/>
      <c r="O52" s="43"/>
      <c r="P52" s="36"/>
      <c r="Q52" s="33" t="str">
        <f>IF($E52="","",IF($J52="",TODAY()-1,$J52))</f>
        <v/>
      </c>
      <c r="R52" s="34" t="str">
        <f>IF(OR($E52="",N($I52)&lt;1),"",ROUNDUP((DATEDIF($E52,MAX($E52,$Q52),"m")+1)/$I52,0))</f>
        <v/>
      </c>
      <c r="S52" s="33" t="str">
        <f>IF($R52="","",IF(EDATE($E52,$I52*$R52)&gt;$Q52,EDATE($E52,$I52*$R52),EDATE($E52,$I52*($R52+1))))</f>
        <v/>
      </c>
      <c r="T52" s="34" t="str">
        <f>IF($B52="","",IF(COUNTIF($B$5:$B52,$B52)=1,MAX($T$4:$T51)+1,""))</f>
        <v/>
      </c>
      <c r="U52" s="35" t="str">
        <f>IF(OR($A52="",$B52=""),"",$B52&amp;"|"&amp;SUMPRODUCT(($B$5:$B52=$B52)*($A$5:$A52&lt;&gt;"")))</f>
        <v/>
      </c>
      <c r="V52" s="35" t="str">
        <f>IFERROR(INDEX($B$5:$B$204,MATCH(ROW()-ROW($V$4),$T$5:$T$204,0)),"")</f>
        <v/>
      </c>
    </row>
    <row r="53" spans="1:22" x14ac:dyDescent="0.25">
      <c r="A53" s="23"/>
      <c r="B53" s="23"/>
      <c r="C53" s="23"/>
      <c r="D53" s="24"/>
      <c r="E53" s="25"/>
      <c r="F53" s="25"/>
      <c r="G53" s="26"/>
      <c r="H53" s="27"/>
      <c r="I53" s="28"/>
      <c r="J53" s="25"/>
      <c r="K53" s="29" t="str">
        <f>IF($S53="","",IF(AND(ISNUMBER($F53),$S53&gt;$F53),"",$S53))</f>
        <v/>
      </c>
      <c r="L53" s="30" t="str">
        <f>IF($K53="","",$K53-TODAY())</f>
        <v/>
      </c>
      <c r="M53" s="31"/>
      <c r="N53" s="28"/>
      <c r="O53" s="32"/>
      <c r="P53" s="23"/>
      <c r="Q53" s="33" t="str">
        <f>IF($E53="","",IF($J53="",TODAY()-1,$J53))</f>
        <v/>
      </c>
      <c r="R53" s="34" t="str">
        <f>IF(OR($E53="",N($I53)&lt;1),"",ROUNDUP((DATEDIF($E53,MAX($E53,$Q53),"m")+1)/$I53,0))</f>
        <v/>
      </c>
      <c r="S53" s="33" t="str">
        <f>IF($R53="","",IF(EDATE($E53,$I53*$R53)&gt;$Q53,EDATE($E53,$I53*$R53),EDATE($E53,$I53*($R53+1))))</f>
        <v/>
      </c>
      <c r="T53" s="34" t="str">
        <f>IF($B53="","",IF(COUNTIF($B$5:$B53,$B53)=1,MAX($T$4:$T52)+1,""))</f>
        <v/>
      </c>
      <c r="U53" s="35" t="str">
        <f>IF(OR($A53="",$B53=""),"",$B53&amp;"|"&amp;SUMPRODUCT(($B$5:$B53=$B53)*($A$5:$A53&lt;&gt;"")))</f>
        <v/>
      </c>
      <c r="V53" s="35" t="str">
        <f>IFERROR(INDEX($B$5:$B$204,MATCH(ROW()-ROW($V$4),$T$5:$T$204,0)),"")</f>
        <v/>
      </c>
    </row>
    <row r="54" spans="1:22" x14ac:dyDescent="0.25">
      <c r="A54" s="36"/>
      <c r="B54" s="36"/>
      <c r="C54" s="36"/>
      <c r="D54" s="37"/>
      <c r="E54" s="38"/>
      <c r="F54" s="38"/>
      <c r="G54" s="39"/>
      <c r="H54" s="40"/>
      <c r="I54" s="41"/>
      <c r="J54" s="38"/>
      <c r="K54" s="29" t="str">
        <f>IF($S54="","",IF(AND(ISNUMBER($F54),$S54&gt;$F54),"",$S54))</f>
        <v/>
      </c>
      <c r="L54" s="30" t="str">
        <f>IF($K54="","",$K54-TODAY())</f>
        <v/>
      </c>
      <c r="M54" s="42"/>
      <c r="N54" s="41"/>
      <c r="O54" s="43"/>
      <c r="P54" s="36"/>
      <c r="Q54" s="33" t="str">
        <f>IF($E54="","",IF($J54="",TODAY()-1,$J54))</f>
        <v/>
      </c>
      <c r="R54" s="34" t="str">
        <f>IF(OR($E54="",N($I54)&lt;1),"",ROUNDUP((DATEDIF($E54,MAX($E54,$Q54),"m")+1)/$I54,0))</f>
        <v/>
      </c>
      <c r="S54" s="33" t="str">
        <f>IF($R54="","",IF(EDATE($E54,$I54*$R54)&gt;$Q54,EDATE($E54,$I54*$R54),EDATE($E54,$I54*($R54+1))))</f>
        <v/>
      </c>
      <c r="T54" s="34" t="str">
        <f>IF($B54="","",IF(COUNTIF($B$5:$B54,$B54)=1,MAX($T$4:$T53)+1,""))</f>
        <v/>
      </c>
      <c r="U54" s="35" t="str">
        <f>IF(OR($A54="",$B54=""),"",$B54&amp;"|"&amp;SUMPRODUCT(($B$5:$B54=$B54)*($A$5:$A54&lt;&gt;"")))</f>
        <v/>
      </c>
      <c r="V54" s="35" t="str">
        <f>IFERROR(INDEX($B$5:$B$204,MATCH(ROW()-ROW($V$4),$T$5:$T$204,0)),"")</f>
        <v/>
      </c>
    </row>
    <row r="55" spans="1:22" x14ac:dyDescent="0.25">
      <c r="A55" s="23"/>
      <c r="B55" s="23"/>
      <c r="C55" s="23"/>
      <c r="D55" s="24"/>
      <c r="E55" s="25"/>
      <c r="F55" s="25"/>
      <c r="G55" s="26"/>
      <c r="H55" s="27"/>
      <c r="I55" s="28"/>
      <c r="J55" s="25"/>
      <c r="K55" s="29" t="str">
        <f>IF($S55="","",IF(AND(ISNUMBER($F55),$S55&gt;$F55),"",$S55))</f>
        <v/>
      </c>
      <c r="L55" s="30" t="str">
        <f>IF($K55="","",$K55-TODAY())</f>
        <v/>
      </c>
      <c r="M55" s="31"/>
      <c r="N55" s="28"/>
      <c r="O55" s="32"/>
      <c r="P55" s="23"/>
      <c r="Q55" s="33" t="str">
        <f>IF($E55="","",IF($J55="",TODAY()-1,$J55))</f>
        <v/>
      </c>
      <c r="R55" s="34" t="str">
        <f>IF(OR($E55="",N($I55)&lt;1),"",ROUNDUP((DATEDIF($E55,MAX($E55,$Q55),"m")+1)/$I55,0))</f>
        <v/>
      </c>
      <c r="S55" s="33" t="str">
        <f>IF($R55="","",IF(EDATE($E55,$I55*$R55)&gt;$Q55,EDATE($E55,$I55*$R55),EDATE($E55,$I55*($R55+1))))</f>
        <v/>
      </c>
      <c r="T55" s="34" t="str">
        <f>IF($B55="","",IF(COUNTIF($B$5:$B55,$B55)=1,MAX($T$4:$T54)+1,""))</f>
        <v/>
      </c>
      <c r="U55" s="35" t="str">
        <f>IF(OR($A55="",$B55=""),"",$B55&amp;"|"&amp;SUMPRODUCT(($B$5:$B55=$B55)*($A$5:$A55&lt;&gt;"")))</f>
        <v/>
      </c>
      <c r="V55" s="35" t="str">
        <f>IFERROR(INDEX($B$5:$B$204,MATCH(ROW()-ROW($V$4),$T$5:$T$204,0)),"")</f>
        <v/>
      </c>
    </row>
    <row r="56" spans="1:22" x14ac:dyDescent="0.25">
      <c r="A56" s="36"/>
      <c r="B56" s="36"/>
      <c r="C56" s="36"/>
      <c r="D56" s="37"/>
      <c r="E56" s="38"/>
      <c r="F56" s="38"/>
      <c r="G56" s="39"/>
      <c r="H56" s="40"/>
      <c r="I56" s="41"/>
      <c r="J56" s="38"/>
      <c r="K56" s="29" t="str">
        <f>IF($S56="","",IF(AND(ISNUMBER($F56),$S56&gt;$F56),"",$S56))</f>
        <v/>
      </c>
      <c r="L56" s="30" t="str">
        <f>IF($K56="","",$K56-TODAY())</f>
        <v/>
      </c>
      <c r="M56" s="42"/>
      <c r="N56" s="41"/>
      <c r="O56" s="43"/>
      <c r="P56" s="36"/>
      <c r="Q56" s="33" t="str">
        <f>IF($E56="","",IF($J56="",TODAY()-1,$J56))</f>
        <v/>
      </c>
      <c r="R56" s="34" t="str">
        <f>IF(OR($E56="",N($I56)&lt;1),"",ROUNDUP((DATEDIF($E56,MAX($E56,$Q56),"m")+1)/$I56,0))</f>
        <v/>
      </c>
      <c r="S56" s="33" t="str">
        <f>IF($R56="","",IF(EDATE($E56,$I56*$R56)&gt;$Q56,EDATE($E56,$I56*$R56),EDATE($E56,$I56*($R56+1))))</f>
        <v/>
      </c>
      <c r="T56" s="34" t="str">
        <f>IF($B56="","",IF(COUNTIF($B$5:$B56,$B56)=1,MAX($T$4:$T55)+1,""))</f>
        <v/>
      </c>
      <c r="U56" s="35" t="str">
        <f>IF(OR($A56="",$B56=""),"",$B56&amp;"|"&amp;SUMPRODUCT(($B$5:$B56=$B56)*($A$5:$A56&lt;&gt;"")))</f>
        <v/>
      </c>
      <c r="V56" s="35" t="str">
        <f>IFERROR(INDEX($B$5:$B$204,MATCH(ROW()-ROW($V$4),$T$5:$T$204,0)),"")</f>
        <v/>
      </c>
    </row>
    <row r="57" spans="1:22" x14ac:dyDescent="0.25">
      <c r="A57" s="23"/>
      <c r="B57" s="23"/>
      <c r="C57" s="23"/>
      <c r="D57" s="24"/>
      <c r="E57" s="25"/>
      <c r="F57" s="25"/>
      <c r="G57" s="26"/>
      <c r="H57" s="27"/>
      <c r="I57" s="28"/>
      <c r="J57" s="25"/>
      <c r="K57" s="29" t="str">
        <f>IF($S57="","",IF(AND(ISNUMBER($F57),$S57&gt;$F57),"",$S57))</f>
        <v/>
      </c>
      <c r="L57" s="30" t="str">
        <f>IF($K57="","",$K57-TODAY())</f>
        <v/>
      </c>
      <c r="M57" s="31"/>
      <c r="N57" s="28"/>
      <c r="O57" s="32"/>
      <c r="P57" s="23"/>
      <c r="Q57" s="33" t="str">
        <f>IF($E57="","",IF($J57="",TODAY()-1,$J57))</f>
        <v/>
      </c>
      <c r="R57" s="34" t="str">
        <f>IF(OR($E57="",N($I57)&lt;1),"",ROUNDUP((DATEDIF($E57,MAX($E57,$Q57),"m")+1)/$I57,0))</f>
        <v/>
      </c>
      <c r="S57" s="33" t="str">
        <f>IF($R57="","",IF(EDATE($E57,$I57*$R57)&gt;$Q57,EDATE($E57,$I57*$R57),EDATE($E57,$I57*($R57+1))))</f>
        <v/>
      </c>
      <c r="T57" s="34" t="str">
        <f>IF($B57="","",IF(COUNTIF($B$5:$B57,$B57)=1,MAX($T$4:$T56)+1,""))</f>
        <v/>
      </c>
      <c r="U57" s="35" t="str">
        <f>IF(OR($A57="",$B57=""),"",$B57&amp;"|"&amp;SUMPRODUCT(($B$5:$B57=$B57)*($A$5:$A57&lt;&gt;"")))</f>
        <v/>
      </c>
      <c r="V57" s="35" t="str">
        <f>IFERROR(INDEX($B$5:$B$204,MATCH(ROW()-ROW($V$4),$T$5:$T$204,0)),"")</f>
        <v/>
      </c>
    </row>
    <row r="58" spans="1:22" x14ac:dyDescent="0.25">
      <c r="A58" s="36"/>
      <c r="B58" s="36"/>
      <c r="C58" s="36"/>
      <c r="D58" s="37"/>
      <c r="E58" s="38"/>
      <c r="F58" s="38"/>
      <c r="G58" s="39"/>
      <c r="H58" s="40"/>
      <c r="I58" s="41"/>
      <c r="J58" s="38"/>
      <c r="K58" s="29" t="str">
        <f>IF($S58="","",IF(AND(ISNUMBER($F58),$S58&gt;$F58),"",$S58))</f>
        <v/>
      </c>
      <c r="L58" s="30" t="str">
        <f>IF($K58="","",$K58-TODAY())</f>
        <v/>
      </c>
      <c r="M58" s="42"/>
      <c r="N58" s="41"/>
      <c r="O58" s="43"/>
      <c r="P58" s="36"/>
      <c r="Q58" s="33" t="str">
        <f>IF($E58="","",IF($J58="",TODAY()-1,$J58))</f>
        <v/>
      </c>
      <c r="R58" s="34" t="str">
        <f>IF(OR($E58="",N($I58)&lt;1),"",ROUNDUP((DATEDIF($E58,MAX($E58,$Q58),"m")+1)/$I58,0))</f>
        <v/>
      </c>
      <c r="S58" s="33" t="str">
        <f>IF($R58="","",IF(EDATE($E58,$I58*$R58)&gt;$Q58,EDATE($E58,$I58*$R58),EDATE($E58,$I58*($R58+1))))</f>
        <v/>
      </c>
      <c r="T58" s="34" t="str">
        <f>IF($B58="","",IF(COUNTIF($B$5:$B58,$B58)=1,MAX($T$4:$T57)+1,""))</f>
        <v/>
      </c>
      <c r="U58" s="35" t="str">
        <f>IF(OR($A58="",$B58=""),"",$B58&amp;"|"&amp;SUMPRODUCT(($B$5:$B58=$B58)*($A$5:$A58&lt;&gt;"")))</f>
        <v/>
      </c>
      <c r="V58" s="35" t="str">
        <f>IFERROR(INDEX($B$5:$B$204,MATCH(ROW()-ROW($V$4),$T$5:$T$204,0)),"")</f>
        <v/>
      </c>
    </row>
    <row r="59" spans="1:22" x14ac:dyDescent="0.25">
      <c r="A59" s="23"/>
      <c r="B59" s="23"/>
      <c r="C59" s="23"/>
      <c r="D59" s="24"/>
      <c r="E59" s="25"/>
      <c r="F59" s="25"/>
      <c r="G59" s="26"/>
      <c r="H59" s="27"/>
      <c r="I59" s="28"/>
      <c r="J59" s="25"/>
      <c r="K59" s="29" t="str">
        <f>IF($S59="","",IF(AND(ISNUMBER($F59),$S59&gt;$F59),"",$S59))</f>
        <v/>
      </c>
      <c r="L59" s="30" t="str">
        <f>IF($K59="","",$K59-TODAY())</f>
        <v/>
      </c>
      <c r="M59" s="31"/>
      <c r="N59" s="28"/>
      <c r="O59" s="32"/>
      <c r="P59" s="23"/>
      <c r="Q59" s="33" t="str">
        <f>IF($E59="","",IF($J59="",TODAY()-1,$J59))</f>
        <v/>
      </c>
      <c r="R59" s="34" t="str">
        <f>IF(OR($E59="",N($I59)&lt;1),"",ROUNDUP((DATEDIF($E59,MAX($E59,$Q59),"m")+1)/$I59,0))</f>
        <v/>
      </c>
      <c r="S59" s="33" t="str">
        <f>IF($R59="","",IF(EDATE($E59,$I59*$R59)&gt;$Q59,EDATE($E59,$I59*$R59),EDATE($E59,$I59*($R59+1))))</f>
        <v/>
      </c>
      <c r="T59" s="34" t="str">
        <f>IF($B59="","",IF(COUNTIF($B$5:$B59,$B59)=1,MAX($T$4:$T58)+1,""))</f>
        <v/>
      </c>
      <c r="U59" s="35" t="str">
        <f>IF(OR($A59="",$B59=""),"",$B59&amp;"|"&amp;SUMPRODUCT(($B$5:$B59=$B59)*($A$5:$A59&lt;&gt;"")))</f>
        <v/>
      </c>
      <c r="V59" s="35" t="str">
        <f>IFERROR(INDEX($B$5:$B$204,MATCH(ROW()-ROW($V$4),$T$5:$T$204,0)),"")</f>
        <v/>
      </c>
    </row>
    <row r="60" spans="1:22" x14ac:dyDescent="0.25">
      <c r="A60" s="36"/>
      <c r="B60" s="36"/>
      <c r="C60" s="36"/>
      <c r="D60" s="37"/>
      <c r="E60" s="38"/>
      <c r="F60" s="38"/>
      <c r="G60" s="39"/>
      <c r="H60" s="40"/>
      <c r="I60" s="41"/>
      <c r="J60" s="38"/>
      <c r="K60" s="29" t="str">
        <f>IF($S60="","",IF(AND(ISNUMBER($F60),$S60&gt;$F60),"",$S60))</f>
        <v/>
      </c>
      <c r="L60" s="30" t="str">
        <f>IF($K60="","",$K60-TODAY())</f>
        <v/>
      </c>
      <c r="M60" s="42"/>
      <c r="N60" s="41"/>
      <c r="O60" s="43"/>
      <c r="P60" s="36"/>
      <c r="Q60" s="33" t="str">
        <f>IF($E60="","",IF($J60="",TODAY()-1,$J60))</f>
        <v/>
      </c>
      <c r="R60" s="34" t="str">
        <f>IF(OR($E60="",N($I60)&lt;1),"",ROUNDUP((DATEDIF($E60,MAX($E60,$Q60),"m")+1)/$I60,0))</f>
        <v/>
      </c>
      <c r="S60" s="33" t="str">
        <f>IF($R60="","",IF(EDATE($E60,$I60*$R60)&gt;$Q60,EDATE($E60,$I60*$R60),EDATE($E60,$I60*($R60+1))))</f>
        <v/>
      </c>
      <c r="T60" s="34" t="str">
        <f>IF($B60="","",IF(COUNTIF($B$5:$B60,$B60)=1,MAX($T$4:$T59)+1,""))</f>
        <v/>
      </c>
      <c r="U60" s="35" t="str">
        <f>IF(OR($A60="",$B60=""),"",$B60&amp;"|"&amp;SUMPRODUCT(($B$5:$B60=$B60)*($A$5:$A60&lt;&gt;"")))</f>
        <v/>
      </c>
      <c r="V60" s="35" t="str">
        <f>IFERROR(INDEX($B$5:$B$204,MATCH(ROW()-ROW($V$4),$T$5:$T$204,0)),"")</f>
        <v/>
      </c>
    </row>
    <row r="61" spans="1:22" x14ac:dyDescent="0.25">
      <c r="A61" s="23"/>
      <c r="B61" s="23"/>
      <c r="C61" s="23"/>
      <c r="D61" s="24"/>
      <c r="E61" s="25"/>
      <c r="F61" s="25"/>
      <c r="G61" s="26"/>
      <c r="H61" s="27"/>
      <c r="I61" s="28"/>
      <c r="J61" s="25"/>
      <c r="K61" s="29" t="str">
        <f>IF($S61="","",IF(AND(ISNUMBER($F61),$S61&gt;$F61),"",$S61))</f>
        <v/>
      </c>
      <c r="L61" s="30" t="str">
        <f>IF($K61="","",$K61-TODAY())</f>
        <v/>
      </c>
      <c r="M61" s="31"/>
      <c r="N61" s="28"/>
      <c r="O61" s="32"/>
      <c r="P61" s="23"/>
      <c r="Q61" s="33" t="str">
        <f>IF($E61="","",IF($J61="",TODAY()-1,$J61))</f>
        <v/>
      </c>
      <c r="R61" s="34" t="str">
        <f>IF(OR($E61="",N($I61)&lt;1),"",ROUNDUP((DATEDIF($E61,MAX($E61,$Q61),"m")+1)/$I61,0))</f>
        <v/>
      </c>
      <c r="S61" s="33" t="str">
        <f>IF($R61="","",IF(EDATE($E61,$I61*$R61)&gt;$Q61,EDATE($E61,$I61*$R61),EDATE($E61,$I61*($R61+1))))</f>
        <v/>
      </c>
      <c r="T61" s="34" t="str">
        <f>IF($B61="","",IF(COUNTIF($B$5:$B61,$B61)=1,MAX($T$4:$T60)+1,""))</f>
        <v/>
      </c>
      <c r="U61" s="35" t="str">
        <f>IF(OR($A61="",$B61=""),"",$B61&amp;"|"&amp;SUMPRODUCT(($B$5:$B61=$B61)*($A$5:$A61&lt;&gt;"")))</f>
        <v/>
      </c>
      <c r="V61" s="35" t="str">
        <f>IFERROR(INDEX($B$5:$B$204,MATCH(ROW()-ROW($V$4),$T$5:$T$204,0)),"")</f>
        <v/>
      </c>
    </row>
    <row r="62" spans="1:22" x14ac:dyDescent="0.25">
      <c r="A62" s="36"/>
      <c r="B62" s="36"/>
      <c r="C62" s="36"/>
      <c r="D62" s="37"/>
      <c r="E62" s="38"/>
      <c r="F62" s="38"/>
      <c r="G62" s="39"/>
      <c r="H62" s="40"/>
      <c r="I62" s="41"/>
      <c r="J62" s="38"/>
      <c r="K62" s="29" t="str">
        <f>IF($S62="","",IF(AND(ISNUMBER($F62),$S62&gt;$F62),"",$S62))</f>
        <v/>
      </c>
      <c r="L62" s="30" t="str">
        <f>IF($K62="","",$K62-TODAY())</f>
        <v/>
      </c>
      <c r="M62" s="42"/>
      <c r="N62" s="41"/>
      <c r="O62" s="43"/>
      <c r="P62" s="36"/>
      <c r="Q62" s="33" t="str">
        <f>IF($E62="","",IF($J62="",TODAY()-1,$J62))</f>
        <v/>
      </c>
      <c r="R62" s="34" t="str">
        <f>IF(OR($E62="",N($I62)&lt;1),"",ROUNDUP((DATEDIF($E62,MAX($E62,$Q62),"m")+1)/$I62,0))</f>
        <v/>
      </c>
      <c r="S62" s="33" t="str">
        <f>IF($R62="","",IF(EDATE($E62,$I62*$R62)&gt;$Q62,EDATE($E62,$I62*$R62),EDATE($E62,$I62*($R62+1))))</f>
        <v/>
      </c>
      <c r="T62" s="34" t="str">
        <f>IF($B62="","",IF(COUNTIF($B$5:$B62,$B62)=1,MAX($T$4:$T61)+1,""))</f>
        <v/>
      </c>
      <c r="U62" s="35" t="str">
        <f>IF(OR($A62="",$B62=""),"",$B62&amp;"|"&amp;SUMPRODUCT(($B$5:$B62=$B62)*($A$5:$A62&lt;&gt;"")))</f>
        <v/>
      </c>
      <c r="V62" s="35" t="str">
        <f>IFERROR(INDEX($B$5:$B$204,MATCH(ROW()-ROW($V$4),$T$5:$T$204,0)),"")</f>
        <v/>
      </c>
    </row>
    <row r="63" spans="1:22" x14ac:dyDescent="0.25">
      <c r="A63" s="23"/>
      <c r="B63" s="23"/>
      <c r="C63" s="23"/>
      <c r="D63" s="24"/>
      <c r="E63" s="25"/>
      <c r="F63" s="25"/>
      <c r="G63" s="26"/>
      <c r="H63" s="27"/>
      <c r="I63" s="28"/>
      <c r="J63" s="25"/>
      <c r="K63" s="29" t="str">
        <f>IF($S63="","",IF(AND(ISNUMBER($F63),$S63&gt;$F63),"",$S63))</f>
        <v/>
      </c>
      <c r="L63" s="30" t="str">
        <f>IF($K63="","",$K63-TODAY())</f>
        <v/>
      </c>
      <c r="M63" s="31"/>
      <c r="N63" s="28"/>
      <c r="O63" s="32"/>
      <c r="P63" s="23"/>
      <c r="Q63" s="33" t="str">
        <f>IF($E63="","",IF($J63="",TODAY()-1,$J63))</f>
        <v/>
      </c>
      <c r="R63" s="34" t="str">
        <f>IF(OR($E63="",N($I63)&lt;1),"",ROUNDUP((DATEDIF($E63,MAX($E63,$Q63),"m")+1)/$I63,0))</f>
        <v/>
      </c>
      <c r="S63" s="33" t="str">
        <f>IF($R63="","",IF(EDATE($E63,$I63*$R63)&gt;$Q63,EDATE($E63,$I63*$R63),EDATE($E63,$I63*($R63+1))))</f>
        <v/>
      </c>
      <c r="T63" s="34" t="str">
        <f>IF($B63="","",IF(COUNTIF($B$5:$B63,$B63)=1,MAX($T$4:$T62)+1,""))</f>
        <v/>
      </c>
      <c r="U63" s="35" t="str">
        <f>IF(OR($A63="",$B63=""),"",$B63&amp;"|"&amp;SUMPRODUCT(($B$5:$B63=$B63)*($A$5:$A63&lt;&gt;"")))</f>
        <v/>
      </c>
      <c r="V63" s="35" t="str">
        <f>IFERROR(INDEX($B$5:$B$204,MATCH(ROW()-ROW($V$4),$T$5:$T$204,0)),"")</f>
        <v/>
      </c>
    </row>
    <row r="64" spans="1:22" x14ac:dyDescent="0.25">
      <c r="A64" s="36"/>
      <c r="B64" s="36"/>
      <c r="C64" s="36"/>
      <c r="D64" s="37"/>
      <c r="E64" s="38"/>
      <c r="F64" s="38"/>
      <c r="G64" s="39"/>
      <c r="H64" s="40"/>
      <c r="I64" s="41"/>
      <c r="J64" s="38"/>
      <c r="K64" s="29" t="str">
        <f>IF($S64="","",IF(AND(ISNUMBER($F64),$S64&gt;$F64),"",$S64))</f>
        <v/>
      </c>
      <c r="L64" s="30" t="str">
        <f>IF($K64="","",$K64-TODAY())</f>
        <v/>
      </c>
      <c r="M64" s="42"/>
      <c r="N64" s="41"/>
      <c r="O64" s="43"/>
      <c r="P64" s="36"/>
      <c r="Q64" s="33" t="str">
        <f>IF($E64="","",IF($J64="",TODAY()-1,$J64))</f>
        <v/>
      </c>
      <c r="R64" s="34" t="str">
        <f>IF(OR($E64="",N($I64)&lt;1),"",ROUNDUP((DATEDIF($E64,MAX($E64,$Q64),"m")+1)/$I64,0))</f>
        <v/>
      </c>
      <c r="S64" s="33" t="str">
        <f>IF($R64="","",IF(EDATE($E64,$I64*$R64)&gt;$Q64,EDATE($E64,$I64*$R64),EDATE($E64,$I64*($R64+1))))</f>
        <v/>
      </c>
      <c r="T64" s="34" t="str">
        <f>IF($B64="","",IF(COUNTIF($B$5:$B64,$B64)=1,MAX($T$4:$T63)+1,""))</f>
        <v/>
      </c>
      <c r="U64" s="35" t="str">
        <f>IF(OR($A64="",$B64=""),"",$B64&amp;"|"&amp;SUMPRODUCT(($B$5:$B64=$B64)*($A$5:$A64&lt;&gt;"")))</f>
        <v/>
      </c>
      <c r="V64" s="35" t="str">
        <f>IFERROR(INDEX($B$5:$B$204,MATCH(ROW()-ROW($V$4),$T$5:$T$204,0)),"")</f>
        <v/>
      </c>
    </row>
    <row r="65" spans="1:22" x14ac:dyDescent="0.25">
      <c r="A65" s="23"/>
      <c r="B65" s="23"/>
      <c r="C65" s="23"/>
      <c r="D65" s="24"/>
      <c r="E65" s="25"/>
      <c r="F65" s="25"/>
      <c r="G65" s="26"/>
      <c r="H65" s="27"/>
      <c r="I65" s="28"/>
      <c r="J65" s="25"/>
      <c r="K65" s="29" t="str">
        <f>IF($S65="","",IF(AND(ISNUMBER($F65),$S65&gt;$F65),"",$S65))</f>
        <v/>
      </c>
      <c r="L65" s="30" t="str">
        <f>IF($K65="","",$K65-TODAY())</f>
        <v/>
      </c>
      <c r="M65" s="31"/>
      <c r="N65" s="28"/>
      <c r="O65" s="32"/>
      <c r="P65" s="23"/>
      <c r="Q65" s="33" t="str">
        <f>IF($E65="","",IF($J65="",TODAY()-1,$J65))</f>
        <v/>
      </c>
      <c r="R65" s="34" t="str">
        <f>IF(OR($E65="",N($I65)&lt;1),"",ROUNDUP((DATEDIF($E65,MAX($E65,$Q65),"m")+1)/$I65,0))</f>
        <v/>
      </c>
      <c r="S65" s="33" t="str">
        <f>IF($R65="","",IF(EDATE($E65,$I65*$R65)&gt;$Q65,EDATE($E65,$I65*$R65),EDATE($E65,$I65*($R65+1))))</f>
        <v/>
      </c>
      <c r="T65" s="34" t="str">
        <f>IF($B65="","",IF(COUNTIF($B$5:$B65,$B65)=1,MAX($T$4:$T64)+1,""))</f>
        <v/>
      </c>
      <c r="U65" s="35" t="str">
        <f>IF(OR($A65="",$B65=""),"",$B65&amp;"|"&amp;SUMPRODUCT(($B$5:$B65=$B65)*($A$5:$A65&lt;&gt;"")))</f>
        <v/>
      </c>
      <c r="V65" s="35" t="str">
        <f>IFERROR(INDEX($B$5:$B$204,MATCH(ROW()-ROW($V$4),$T$5:$T$204,0)),"")</f>
        <v/>
      </c>
    </row>
    <row r="66" spans="1:22" x14ac:dyDescent="0.25">
      <c r="A66" s="36"/>
      <c r="B66" s="36"/>
      <c r="C66" s="36"/>
      <c r="D66" s="37"/>
      <c r="E66" s="38"/>
      <c r="F66" s="38"/>
      <c r="G66" s="39"/>
      <c r="H66" s="40"/>
      <c r="I66" s="41"/>
      <c r="J66" s="38"/>
      <c r="K66" s="29" t="str">
        <f>IF($S66="","",IF(AND(ISNUMBER($F66),$S66&gt;$F66),"",$S66))</f>
        <v/>
      </c>
      <c r="L66" s="30" t="str">
        <f>IF($K66="","",$K66-TODAY())</f>
        <v/>
      </c>
      <c r="M66" s="42"/>
      <c r="N66" s="41"/>
      <c r="O66" s="43"/>
      <c r="P66" s="36"/>
      <c r="Q66" s="33" t="str">
        <f>IF($E66="","",IF($J66="",TODAY()-1,$J66))</f>
        <v/>
      </c>
      <c r="R66" s="34" t="str">
        <f>IF(OR($E66="",N($I66)&lt;1),"",ROUNDUP((DATEDIF($E66,MAX($E66,$Q66),"m")+1)/$I66,0))</f>
        <v/>
      </c>
      <c r="S66" s="33" t="str">
        <f>IF($R66="","",IF(EDATE($E66,$I66*$R66)&gt;$Q66,EDATE($E66,$I66*$R66),EDATE($E66,$I66*($R66+1))))</f>
        <v/>
      </c>
      <c r="T66" s="34" t="str">
        <f>IF($B66="","",IF(COUNTIF($B$5:$B66,$B66)=1,MAX($T$4:$T65)+1,""))</f>
        <v/>
      </c>
      <c r="U66" s="35" t="str">
        <f>IF(OR($A66="",$B66=""),"",$B66&amp;"|"&amp;SUMPRODUCT(($B$5:$B66=$B66)*($A$5:$A66&lt;&gt;"")))</f>
        <v/>
      </c>
      <c r="V66" s="35" t="str">
        <f>IFERROR(INDEX($B$5:$B$204,MATCH(ROW()-ROW($V$4),$T$5:$T$204,0)),"")</f>
        <v/>
      </c>
    </row>
    <row r="67" spans="1:22" x14ac:dyDescent="0.25">
      <c r="A67" s="23"/>
      <c r="B67" s="23"/>
      <c r="C67" s="23"/>
      <c r="D67" s="24"/>
      <c r="E67" s="25"/>
      <c r="F67" s="25"/>
      <c r="G67" s="26"/>
      <c r="H67" s="27"/>
      <c r="I67" s="28"/>
      <c r="J67" s="25"/>
      <c r="K67" s="29" t="str">
        <f>IF($S67="","",IF(AND(ISNUMBER($F67),$S67&gt;$F67),"",$S67))</f>
        <v/>
      </c>
      <c r="L67" s="30" t="str">
        <f>IF($K67="","",$K67-TODAY())</f>
        <v/>
      </c>
      <c r="M67" s="31"/>
      <c r="N67" s="28"/>
      <c r="O67" s="32"/>
      <c r="P67" s="23"/>
      <c r="Q67" s="33" t="str">
        <f>IF($E67="","",IF($J67="",TODAY()-1,$J67))</f>
        <v/>
      </c>
      <c r="R67" s="34" t="str">
        <f>IF(OR($E67="",N($I67)&lt;1),"",ROUNDUP((DATEDIF($E67,MAX($E67,$Q67),"m")+1)/$I67,0))</f>
        <v/>
      </c>
      <c r="S67" s="33" t="str">
        <f>IF($R67="","",IF(EDATE($E67,$I67*$R67)&gt;$Q67,EDATE($E67,$I67*$R67),EDATE($E67,$I67*($R67+1))))</f>
        <v/>
      </c>
      <c r="T67" s="34" t="str">
        <f>IF($B67="","",IF(COUNTIF($B$5:$B67,$B67)=1,MAX($T$4:$T66)+1,""))</f>
        <v/>
      </c>
      <c r="U67" s="35" t="str">
        <f>IF(OR($A67="",$B67=""),"",$B67&amp;"|"&amp;SUMPRODUCT(($B$5:$B67=$B67)*($A$5:$A67&lt;&gt;"")))</f>
        <v/>
      </c>
      <c r="V67" s="35" t="str">
        <f>IFERROR(INDEX($B$5:$B$204,MATCH(ROW()-ROW($V$4),$T$5:$T$204,0)),"")</f>
        <v/>
      </c>
    </row>
    <row r="68" spans="1:22" x14ac:dyDescent="0.25">
      <c r="A68" s="36"/>
      <c r="B68" s="36"/>
      <c r="C68" s="36"/>
      <c r="D68" s="37"/>
      <c r="E68" s="38"/>
      <c r="F68" s="38"/>
      <c r="G68" s="39"/>
      <c r="H68" s="40"/>
      <c r="I68" s="41"/>
      <c r="J68" s="38"/>
      <c r="K68" s="29" t="str">
        <f>IF($S68="","",IF(AND(ISNUMBER($F68),$S68&gt;$F68),"",$S68))</f>
        <v/>
      </c>
      <c r="L68" s="30" t="str">
        <f>IF($K68="","",$K68-TODAY())</f>
        <v/>
      </c>
      <c r="M68" s="42"/>
      <c r="N68" s="41"/>
      <c r="O68" s="43"/>
      <c r="P68" s="36"/>
      <c r="Q68" s="33" t="str">
        <f>IF($E68="","",IF($J68="",TODAY()-1,$J68))</f>
        <v/>
      </c>
      <c r="R68" s="34" t="str">
        <f>IF(OR($E68="",N($I68)&lt;1),"",ROUNDUP((DATEDIF($E68,MAX($E68,$Q68),"m")+1)/$I68,0))</f>
        <v/>
      </c>
      <c r="S68" s="33" t="str">
        <f>IF($R68="","",IF(EDATE($E68,$I68*$R68)&gt;$Q68,EDATE($E68,$I68*$R68),EDATE($E68,$I68*($R68+1))))</f>
        <v/>
      </c>
      <c r="T68" s="34" t="str">
        <f>IF($B68="","",IF(COUNTIF($B$5:$B68,$B68)=1,MAX($T$4:$T67)+1,""))</f>
        <v/>
      </c>
      <c r="U68" s="35" t="str">
        <f>IF(OR($A68="",$B68=""),"",$B68&amp;"|"&amp;SUMPRODUCT(($B$5:$B68=$B68)*($A$5:$A68&lt;&gt;"")))</f>
        <v/>
      </c>
      <c r="V68" s="35" t="str">
        <f>IFERROR(INDEX($B$5:$B$204,MATCH(ROW()-ROW($V$4),$T$5:$T$204,0)),"")</f>
        <v/>
      </c>
    </row>
    <row r="69" spans="1:22" x14ac:dyDescent="0.25">
      <c r="A69" s="23"/>
      <c r="B69" s="23"/>
      <c r="C69" s="23"/>
      <c r="D69" s="24"/>
      <c r="E69" s="25"/>
      <c r="F69" s="25"/>
      <c r="G69" s="26"/>
      <c r="H69" s="27"/>
      <c r="I69" s="28"/>
      <c r="J69" s="25"/>
      <c r="K69" s="29" t="str">
        <f>IF($S69="","",IF(AND(ISNUMBER($F69),$S69&gt;$F69),"",$S69))</f>
        <v/>
      </c>
      <c r="L69" s="30" t="str">
        <f>IF($K69="","",$K69-TODAY())</f>
        <v/>
      </c>
      <c r="M69" s="31"/>
      <c r="N69" s="28"/>
      <c r="O69" s="32"/>
      <c r="P69" s="23"/>
      <c r="Q69" s="33" t="str">
        <f>IF($E69="","",IF($J69="",TODAY()-1,$J69))</f>
        <v/>
      </c>
      <c r="R69" s="34" t="str">
        <f>IF(OR($E69="",N($I69)&lt;1),"",ROUNDUP((DATEDIF($E69,MAX($E69,$Q69),"m")+1)/$I69,0))</f>
        <v/>
      </c>
      <c r="S69" s="33" t="str">
        <f>IF($R69="","",IF(EDATE($E69,$I69*$R69)&gt;$Q69,EDATE($E69,$I69*$R69),EDATE($E69,$I69*($R69+1))))</f>
        <v/>
      </c>
      <c r="T69" s="34" t="str">
        <f>IF($B69="","",IF(COUNTIF($B$5:$B69,$B69)=1,MAX($T$4:$T68)+1,""))</f>
        <v/>
      </c>
      <c r="U69" s="35" t="str">
        <f>IF(OR($A69="",$B69=""),"",$B69&amp;"|"&amp;SUMPRODUCT(($B$5:$B69=$B69)*($A$5:$A69&lt;&gt;"")))</f>
        <v/>
      </c>
      <c r="V69" s="35" t="str">
        <f>IFERROR(INDEX($B$5:$B$204,MATCH(ROW()-ROW($V$4),$T$5:$T$204,0)),"")</f>
        <v/>
      </c>
    </row>
    <row r="70" spans="1:22" x14ac:dyDescent="0.25">
      <c r="A70" s="36"/>
      <c r="B70" s="36"/>
      <c r="C70" s="36"/>
      <c r="D70" s="37"/>
      <c r="E70" s="38"/>
      <c r="F70" s="38"/>
      <c r="G70" s="39"/>
      <c r="H70" s="40"/>
      <c r="I70" s="41"/>
      <c r="J70" s="38"/>
      <c r="K70" s="29" t="str">
        <f>IF($S70="","",IF(AND(ISNUMBER($F70),$S70&gt;$F70),"",$S70))</f>
        <v/>
      </c>
      <c r="L70" s="30" t="str">
        <f>IF($K70="","",$K70-TODAY())</f>
        <v/>
      </c>
      <c r="M70" s="42"/>
      <c r="N70" s="41"/>
      <c r="O70" s="43"/>
      <c r="P70" s="36"/>
      <c r="Q70" s="33" t="str">
        <f>IF($E70="","",IF($J70="",TODAY()-1,$J70))</f>
        <v/>
      </c>
      <c r="R70" s="34" t="str">
        <f>IF(OR($E70="",N($I70)&lt;1),"",ROUNDUP((DATEDIF($E70,MAX($E70,$Q70),"m")+1)/$I70,0))</f>
        <v/>
      </c>
      <c r="S70" s="33" t="str">
        <f>IF($R70="","",IF(EDATE($E70,$I70*$R70)&gt;$Q70,EDATE($E70,$I70*$R70),EDATE($E70,$I70*($R70+1))))</f>
        <v/>
      </c>
      <c r="T70" s="34" t="str">
        <f>IF($B70="","",IF(COUNTIF($B$5:$B70,$B70)=1,MAX($T$4:$T69)+1,""))</f>
        <v/>
      </c>
      <c r="U70" s="35" t="str">
        <f>IF(OR($A70="",$B70=""),"",$B70&amp;"|"&amp;SUMPRODUCT(($B$5:$B70=$B70)*($A$5:$A70&lt;&gt;"")))</f>
        <v/>
      </c>
      <c r="V70" s="35" t="str">
        <f>IFERROR(INDEX($B$5:$B$204,MATCH(ROW()-ROW($V$4),$T$5:$T$204,0)),"")</f>
        <v/>
      </c>
    </row>
    <row r="71" spans="1:22" x14ac:dyDescent="0.25">
      <c r="A71" s="23"/>
      <c r="B71" s="23"/>
      <c r="C71" s="23"/>
      <c r="D71" s="24"/>
      <c r="E71" s="25"/>
      <c r="F71" s="25"/>
      <c r="G71" s="26"/>
      <c r="H71" s="27"/>
      <c r="I71" s="28"/>
      <c r="J71" s="25"/>
      <c r="K71" s="29" t="str">
        <f>IF($S71="","",IF(AND(ISNUMBER($F71),$S71&gt;$F71),"",$S71))</f>
        <v/>
      </c>
      <c r="L71" s="30" t="str">
        <f>IF($K71="","",$K71-TODAY())</f>
        <v/>
      </c>
      <c r="M71" s="31"/>
      <c r="N71" s="28"/>
      <c r="O71" s="32"/>
      <c r="P71" s="23"/>
      <c r="Q71" s="33" t="str">
        <f>IF($E71="","",IF($J71="",TODAY()-1,$J71))</f>
        <v/>
      </c>
      <c r="R71" s="34" t="str">
        <f>IF(OR($E71="",N($I71)&lt;1),"",ROUNDUP((DATEDIF($E71,MAX($E71,$Q71),"m")+1)/$I71,0))</f>
        <v/>
      </c>
      <c r="S71" s="33" t="str">
        <f>IF($R71="","",IF(EDATE($E71,$I71*$R71)&gt;$Q71,EDATE($E71,$I71*$R71),EDATE($E71,$I71*($R71+1))))</f>
        <v/>
      </c>
      <c r="T71" s="34" t="str">
        <f>IF($B71="","",IF(COUNTIF($B$5:$B71,$B71)=1,MAX($T$4:$T70)+1,""))</f>
        <v/>
      </c>
      <c r="U71" s="35" t="str">
        <f>IF(OR($A71="",$B71=""),"",$B71&amp;"|"&amp;SUMPRODUCT(($B$5:$B71=$B71)*($A$5:$A71&lt;&gt;"")))</f>
        <v/>
      </c>
      <c r="V71" s="35" t="str">
        <f>IFERROR(INDEX($B$5:$B$204,MATCH(ROW()-ROW($V$4),$T$5:$T$204,0)),"")</f>
        <v/>
      </c>
    </row>
    <row r="72" spans="1:22" x14ac:dyDescent="0.25">
      <c r="A72" s="36"/>
      <c r="B72" s="36"/>
      <c r="C72" s="36"/>
      <c r="D72" s="37"/>
      <c r="E72" s="38"/>
      <c r="F72" s="38"/>
      <c r="G72" s="39"/>
      <c r="H72" s="40"/>
      <c r="I72" s="41"/>
      <c r="J72" s="38"/>
      <c r="K72" s="29" t="str">
        <f>IF($S72="","",IF(AND(ISNUMBER($F72),$S72&gt;$F72),"",$S72))</f>
        <v/>
      </c>
      <c r="L72" s="30" t="str">
        <f>IF($K72="","",$K72-TODAY())</f>
        <v/>
      </c>
      <c r="M72" s="42"/>
      <c r="N72" s="41"/>
      <c r="O72" s="43"/>
      <c r="P72" s="36"/>
      <c r="Q72" s="33" t="str">
        <f>IF($E72="","",IF($J72="",TODAY()-1,$J72))</f>
        <v/>
      </c>
      <c r="R72" s="34" t="str">
        <f>IF(OR($E72="",N($I72)&lt;1),"",ROUNDUP((DATEDIF($E72,MAX($E72,$Q72),"m")+1)/$I72,0))</f>
        <v/>
      </c>
      <c r="S72" s="33" t="str">
        <f>IF($R72="","",IF(EDATE($E72,$I72*$R72)&gt;$Q72,EDATE($E72,$I72*$R72),EDATE($E72,$I72*($R72+1))))</f>
        <v/>
      </c>
      <c r="T72" s="34" t="str">
        <f>IF($B72="","",IF(COUNTIF($B$5:$B72,$B72)=1,MAX($T$4:$T71)+1,""))</f>
        <v/>
      </c>
      <c r="U72" s="35" t="str">
        <f>IF(OR($A72="",$B72=""),"",$B72&amp;"|"&amp;SUMPRODUCT(($B$5:$B72=$B72)*($A$5:$A72&lt;&gt;"")))</f>
        <v/>
      </c>
      <c r="V72" s="35" t="str">
        <f>IFERROR(INDEX($B$5:$B$204,MATCH(ROW()-ROW($V$4),$T$5:$T$204,0)),"")</f>
        <v/>
      </c>
    </row>
    <row r="73" spans="1:22" x14ac:dyDescent="0.25">
      <c r="A73" s="23"/>
      <c r="B73" s="23"/>
      <c r="C73" s="23"/>
      <c r="D73" s="24"/>
      <c r="E73" s="25"/>
      <c r="F73" s="25"/>
      <c r="G73" s="26"/>
      <c r="H73" s="27"/>
      <c r="I73" s="28"/>
      <c r="J73" s="25"/>
      <c r="K73" s="29" t="str">
        <f>IF($S73="","",IF(AND(ISNUMBER($F73),$S73&gt;$F73),"",$S73))</f>
        <v/>
      </c>
      <c r="L73" s="30" t="str">
        <f>IF($K73="","",$K73-TODAY())</f>
        <v/>
      </c>
      <c r="M73" s="31"/>
      <c r="N73" s="28"/>
      <c r="O73" s="32"/>
      <c r="P73" s="23"/>
      <c r="Q73" s="33" t="str">
        <f>IF($E73="","",IF($J73="",TODAY()-1,$J73))</f>
        <v/>
      </c>
      <c r="R73" s="34" t="str">
        <f>IF(OR($E73="",N($I73)&lt;1),"",ROUNDUP((DATEDIF($E73,MAX($E73,$Q73),"m")+1)/$I73,0))</f>
        <v/>
      </c>
      <c r="S73" s="33" t="str">
        <f>IF($R73="","",IF(EDATE($E73,$I73*$R73)&gt;$Q73,EDATE($E73,$I73*$R73),EDATE($E73,$I73*($R73+1))))</f>
        <v/>
      </c>
      <c r="T73" s="34" t="str">
        <f>IF($B73="","",IF(COUNTIF($B$5:$B73,$B73)=1,MAX($T$4:$T72)+1,""))</f>
        <v/>
      </c>
      <c r="U73" s="35" t="str">
        <f>IF(OR($A73="",$B73=""),"",$B73&amp;"|"&amp;SUMPRODUCT(($B$5:$B73=$B73)*($A$5:$A73&lt;&gt;"")))</f>
        <v/>
      </c>
      <c r="V73" s="35" t="str">
        <f>IFERROR(INDEX($B$5:$B$204,MATCH(ROW()-ROW($V$4),$T$5:$T$204,0)),"")</f>
        <v/>
      </c>
    </row>
    <row r="74" spans="1:22" x14ac:dyDescent="0.25">
      <c r="A74" s="36"/>
      <c r="B74" s="36"/>
      <c r="C74" s="36"/>
      <c r="D74" s="37"/>
      <c r="E74" s="38"/>
      <c r="F74" s="38"/>
      <c r="G74" s="39"/>
      <c r="H74" s="40"/>
      <c r="I74" s="41"/>
      <c r="J74" s="38"/>
      <c r="K74" s="29" t="str">
        <f>IF($S74="","",IF(AND(ISNUMBER($F74),$S74&gt;$F74),"",$S74))</f>
        <v/>
      </c>
      <c r="L74" s="30" t="str">
        <f>IF($K74="","",$K74-TODAY())</f>
        <v/>
      </c>
      <c r="M74" s="42"/>
      <c r="N74" s="41"/>
      <c r="O74" s="43"/>
      <c r="P74" s="36"/>
      <c r="Q74" s="33" t="str">
        <f>IF($E74="","",IF($J74="",TODAY()-1,$J74))</f>
        <v/>
      </c>
      <c r="R74" s="34" t="str">
        <f>IF(OR($E74="",N($I74)&lt;1),"",ROUNDUP((DATEDIF($E74,MAX($E74,$Q74),"m")+1)/$I74,0))</f>
        <v/>
      </c>
      <c r="S74" s="33" t="str">
        <f>IF($R74="","",IF(EDATE($E74,$I74*$R74)&gt;$Q74,EDATE($E74,$I74*$R74),EDATE($E74,$I74*($R74+1))))</f>
        <v/>
      </c>
      <c r="T74" s="34" t="str">
        <f>IF($B74="","",IF(COUNTIF($B$5:$B74,$B74)=1,MAX($T$4:$T73)+1,""))</f>
        <v/>
      </c>
      <c r="U74" s="35" t="str">
        <f>IF(OR($A74="",$B74=""),"",$B74&amp;"|"&amp;SUMPRODUCT(($B$5:$B74=$B74)*($A$5:$A74&lt;&gt;"")))</f>
        <v/>
      </c>
      <c r="V74" s="35" t="str">
        <f>IFERROR(INDEX($B$5:$B$204,MATCH(ROW()-ROW($V$4),$T$5:$T$204,0)),"")</f>
        <v/>
      </c>
    </row>
    <row r="75" spans="1:22" x14ac:dyDescent="0.25">
      <c r="A75" s="23"/>
      <c r="B75" s="23"/>
      <c r="C75" s="23"/>
      <c r="D75" s="24"/>
      <c r="E75" s="25"/>
      <c r="F75" s="25"/>
      <c r="G75" s="26"/>
      <c r="H75" s="27"/>
      <c r="I75" s="28"/>
      <c r="J75" s="25"/>
      <c r="K75" s="29" t="str">
        <f>IF($S75="","",IF(AND(ISNUMBER($F75),$S75&gt;$F75),"",$S75))</f>
        <v/>
      </c>
      <c r="L75" s="30" t="str">
        <f>IF($K75="","",$K75-TODAY())</f>
        <v/>
      </c>
      <c r="M75" s="31"/>
      <c r="N75" s="28"/>
      <c r="O75" s="32"/>
      <c r="P75" s="23"/>
      <c r="Q75" s="33" t="str">
        <f>IF($E75="","",IF($J75="",TODAY()-1,$J75))</f>
        <v/>
      </c>
      <c r="R75" s="34" t="str">
        <f>IF(OR($E75="",N($I75)&lt;1),"",ROUNDUP((DATEDIF($E75,MAX($E75,$Q75),"m")+1)/$I75,0))</f>
        <v/>
      </c>
      <c r="S75" s="33" t="str">
        <f>IF($R75="","",IF(EDATE($E75,$I75*$R75)&gt;$Q75,EDATE($E75,$I75*$R75),EDATE($E75,$I75*($R75+1))))</f>
        <v/>
      </c>
      <c r="T75" s="34" t="str">
        <f>IF($B75="","",IF(COUNTIF($B$5:$B75,$B75)=1,MAX($T$4:$T74)+1,""))</f>
        <v/>
      </c>
      <c r="U75" s="35" t="str">
        <f>IF(OR($A75="",$B75=""),"",$B75&amp;"|"&amp;SUMPRODUCT(($B$5:$B75=$B75)*($A$5:$A75&lt;&gt;"")))</f>
        <v/>
      </c>
      <c r="V75" s="35" t="str">
        <f>IFERROR(INDEX($B$5:$B$204,MATCH(ROW()-ROW($V$4),$T$5:$T$204,0)),"")</f>
        <v/>
      </c>
    </row>
    <row r="76" spans="1:22" x14ac:dyDescent="0.25">
      <c r="A76" s="36"/>
      <c r="B76" s="36"/>
      <c r="C76" s="36"/>
      <c r="D76" s="37"/>
      <c r="E76" s="38"/>
      <c r="F76" s="38"/>
      <c r="G76" s="39"/>
      <c r="H76" s="40"/>
      <c r="I76" s="41"/>
      <c r="J76" s="38"/>
      <c r="K76" s="29" t="str">
        <f>IF($S76="","",IF(AND(ISNUMBER($F76),$S76&gt;$F76),"",$S76))</f>
        <v/>
      </c>
      <c r="L76" s="30" t="str">
        <f>IF($K76="","",$K76-TODAY())</f>
        <v/>
      </c>
      <c r="M76" s="42"/>
      <c r="N76" s="41"/>
      <c r="O76" s="43"/>
      <c r="P76" s="36"/>
      <c r="Q76" s="33" t="str">
        <f>IF($E76="","",IF($J76="",TODAY()-1,$J76))</f>
        <v/>
      </c>
      <c r="R76" s="34" t="str">
        <f>IF(OR($E76="",N($I76)&lt;1),"",ROUNDUP((DATEDIF($E76,MAX($E76,$Q76),"m")+1)/$I76,0))</f>
        <v/>
      </c>
      <c r="S76" s="33" t="str">
        <f>IF($R76="","",IF(EDATE($E76,$I76*$R76)&gt;$Q76,EDATE($E76,$I76*$R76),EDATE($E76,$I76*($R76+1))))</f>
        <v/>
      </c>
      <c r="T76" s="34" t="str">
        <f>IF($B76="","",IF(COUNTIF($B$5:$B76,$B76)=1,MAX($T$4:$T75)+1,""))</f>
        <v/>
      </c>
      <c r="U76" s="35" t="str">
        <f>IF(OR($A76="",$B76=""),"",$B76&amp;"|"&amp;SUMPRODUCT(($B$5:$B76=$B76)*($A$5:$A76&lt;&gt;"")))</f>
        <v/>
      </c>
      <c r="V76" s="35" t="str">
        <f>IFERROR(INDEX($B$5:$B$204,MATCH(ROW()-ROW($V$4),$T$5:$T$204,0)),"")</f>
        <v/>
      </c>
    </row>
    <row r="77" spans="1:22" x14ac:dyDescent="0.25">
      <c r="A77" s="23"/>
      <c r="B77" s="23"/>
      <c r="C77" s="23"/>
      <c r="D77" s="24"/>
      <c r="E77" s="25"/>
      <c r="F77" s="25"/>
      <c r="G77" s="26"/>
      <c r="H77" s="27"/>
      <c r="I77" s="28"/>
      <c r="J77" s="25"/>
      <c r="K77" s="29" t="str">
        <f>IF($S77="","",IF(AND(ISNUMBER($F77),$S77&gt;$F77),"",$S77))</f>
        <v/>
      </c>
      <c r="L77" s="30" t="str">
        <f>IF($K77="","",$K77-TODAY())</f>
        <v/>
      </c>
      <c r="M77" s="31"/>
      <c r="N77" s="28"/>
      <c r="O77" s="32"/>
      <c r="P77" s="23"/>
      <c r="Q77" s="33" t="str">
        <f>IF($E77="","",IF($J77="",TODAY()-1,$J77))</f>
        <v/>
      </c>
      <c r="R77" s="34" t="str">
        <f>IF(OR($E77="",N($I77)&lt;1),"",ROUNDUP((DATEDIF($E77,MAX($E77,$Q77),"m")+1)/$I77,0))</f>
        <v/>
      </c>
      <c r="S77" s="33" t="str">
        <f>IF($R77="","",IF(EDATE($E77,$I77*$R77)&gt;$Q77,EDATE($E77,$I77*$R77),EDATE($E77,$I77*($R77+1))))</f>
        <v/>
      </c>
      <c r="T77" s="34" t="str">
        <f>IF($B77="","",IF(COUNTIF($B$5:$B77,$B77)=1,MAX($T$4:$T76)+1,""))</f>
        <v/>
      </c>
      <c r="U77" s="35" t="str">
        <f>IF(OR($A77="",$B77=""),"",$B77&amp;"|"&amp;SUMPRODUCT(($B$5:$B77=$B77)*($A$5:$A77&lt;&gt;"")))</f>
        <v/>
      </c>
      <c r="V77" s="35" t="str">
        <f>IFERROR(INDEX($B$5:$B$204,MATCH(ROW()-ROW($V$4),$T$5:$T$204,0)),"")</f>
        <v/>
      </c>
    </row>
    <row r="78" spans="1:22" x14ac:dyDescent="0.25">
      <c r="A78" s="36"/>
      <c r="B78" s="36"/>
      <c r="C78" s="36"/>
      <c r="D78" s="37"/>
      <c r="E78" s="38"/>
      <c r="F78" s="38"/>
      <c r="G78" s="39"/>
      <c r="H78" s="40"/>
      <c r="I78" s="41"/>
      <c r="J78" s="38"/>
      <c r="K78" s="29" t="str">
        <f>IF($S78="","",IF(AND(ISNUMBER($F78),$S78&gt;$F78),"",$S78))</f>
        <v/>
      </c>
      <c r="L78" s="30" t="str">
        <f>IF($K78="","",$K78-TODAY())</f>
        <v/>
      </c>
      <c r="M78" s="42"/>
      <c r="N78" s="41"/>
      <c r="O78" s="43"/>
      <c r="P78" s="36"/>
      <c r="Q78" s="33" t="str">
        <f>IF($E78="","",IF($J78="",TODAY()-1,$J78))</f>
        <v/>
      </c>
      <c r="R78" s="34" t="str">
        <f>IF(OR($E78="",N($I78)&lt;1),"",ROUNDUP((DATEDIF($E78,MAX($E78,$Q78),"m")+1)/$I78,0))</f>
        <v/>
      </c>
      <c r="S78" s="33" t="str">
        <f>IF($R78="","",IF(EDATE($E78,$I78*$R78)&gt;$Q78,EDATE($E78,$I78*$R78),EDATE($E78,$I78*($R78+1))))</f>
        <v/>
      </c>
      <c r="T78" s="34" t="str">
        <f>IF($B78="","",IF(COUNTIF($B$5:$B78,$B78)=1,MAX($T$4:$T77)+1,""))</f>
        <v/>
      </c>
      <c r="U78" s="35" t="str">
        <f>IF(OR($A78="",$B78=""),"",$B78&amp;"|"&amp;SUMPRODUCT(($B$5:$B78=$B78)*($A$5:$A78&lt;&gt;"")))</f>
        <v/>
      </c>
      <c r="V78" s="35" t="str">
        <f>IFERROR(INDEX($B$5:$B$204,MATCH(ROW()-ROW($V$4),$T$5:$T$204,0)),"")</f>
        <v/>
      </c>
    </row>
    <row r="79" spans="1:22" x14ac:dyDescent="0.25">
      <c r="A79" s="23"/>
      <c r="B79" s="23"/>
      <c r="C79" s="23"/>
      <c r="D79" s="24"/>
      <c r="E79" s="25"/>
      <c r="F79" s="25"/>
      <c r="G79" s="26"/>
      <c r="H79" s="27"/>
      <c r="I79" s="28"/>
      <c r="J79" s="25"/>
      <c r="K79" s="29" t="str">
        <f>IF($S79="","",IF(AND(ISNUMBER($F79),$S79&gt;$F79),"",$S79))</f>
        <v/>
      </c>
      <c r="L79" s="30" t="str">
        <f>IF($K79="","",$K79-TODAY())</f>
        <v/>
      </c>
      <c r="M79" s="31"/>
      <c r="N79" s="28"/>
      <c r="O79" s="32"/>
      <c r="P79" s="23"/>
      <c r="Q79" s="33" t="str">
        <f>IF($E79="","",IF($J79="",TODAY()-1,$J79))</f>
        <v/>
      </c>
      <c r="R79" s="34" t="str">
        <f>IF(OR($E79="",N($I79)&lt;1),"",ROUNDUP((DATEDIF($E79,MAX($E79,$Q79),"m")+1)/$I79,0))</f>
        <v/>
      </c>
      <c r="S79" s="33" t="str">
        <f>IF($R79="","",IF(EDATE($E79,$I79*$R79)&gt;$Q79,EDATE($E79,$I79*$R79),EDATE($E79,$I79*($R79+1))))</f>
        <v/>
      </c>
      <c r="T79" s="34" t="str">
        <f>IF($B79="","",IF(COUNTIF($B$5:$B79,$B79)=1,MAX($T$4:$T78)+1,""))</f>
        <v/>
      </c>
      <c r="U79" s="35" t="str">
        <f>IF(OR($A79="",$B79=""),"",$B79&amp;"|"&amp;SUMPRODUCT(($B$5:$B79=$B79)*($A$5:$A79&lt;&gt;"")))</f>
        <v/>
      </c>
      <c r="V79" s="35" t="str">
        <f>IFERROR(INDEX($B$5:$B$204,MATCH(ROW()-ROW($V$4),$T$5:$T$204,0)),"")</f>
        <v/>
      </c>
    </row>
    <row r="80" spans="1:22" x14ac:dyDescent="0.25">
      <c r="A80" s="36"/>
      <c r="B80" s="36"/>
      <c r="C80" s="36"/>
      <c r="D80" s="37"/>
      <c r="E80" s="38"/>
      <c r="F80" s="38"/>
      <c r="G80" s="39"/>
      <c r="H80" s="40"/>
      <c r="I80" s="41"/>
      <c r="J80" s="38"/>
      <c r="K80" s="29" t="str">
        <f>IF($S80="","",IF(AND(ISNUMBER($F80),$S80&gt;$F80),"",$S80))</f>
        <v/>
      </c>
      <c r="L80" s="30" t="str">
        <f>IF($K80="","",$K80-TODAY())</f>
        <v/>
      </c>
      <c r="M80" s="42"/>
      <c r="N80" s="41"/>
      <c r="O80" s="43"/>
      <c r="P80" s="36"/>
      <c r="Q80" s="33" t="str">
        <f>IF($E80="","",IF($J80="",TODAY()-1,$J80))</f>
        <v/>
      </c>
      <c r="R80" s="34" t="str">
        <f>IF(OR($E80="",N($I80)&lt;1),"",ROUNDUP((DATEDIF($E80,MAX($E80,$Q80),"m")+1)/$I80,0))</f>
        <v/>
      </c>
      <c r="S80" s="33" t="str">
        <f>IF($R80="","",IF(EDATE($E80,$I80*$R80)&gt;$Q80,EDATE($E80,$I80*$R80),EDATE($E80,$I80*($R80+1))))</f>
        <v/>
      </c>
      <c r="T80" s="34" t="str">
        <f>IF($B80="","",IF(COUNTIF($B$5:$B80,$B80)=1,MAX($T$4:$T79)+1,""))</f>
        <v/>
      </c>
      <c r="U80" s="35" t="str">
        <f>IF(OR($A80="",$B80=""),"",$B80&amp;"|"&amp;SUMPRODUCT(($B$5:$B80=$B80)*($A$5:$A80&lt;&gt;"")))</f>
        <v/>
      </c>
      <c r="V80" s="35" t="str">
        <f>IFERROR(INDEX($B$5:$B$204,MATCH(ROW()-ROW($V$4),$T$5:$T$204,0)),"")</f>
        <v/>
      </c>
    </row>
    <row r="81" spans="1:22" x14ac:dyDescent="0.25">
      <c r="A81" s="23"/>
      <c r="B81" s="23"/>
      <c r="C81" s="23"/>
      <c r="D81" s="24"/>
      <c r="E81" s="25"/>
      <c r="F81" s="25"/>
      <c r="G81" s="26"/>
      <c r="H81" s="27"/>
      <c r="I81" s="28"/>
      <c r="J81" s="25"/>
      <c r="K81" s="29" t="str">
        <f>IF($S81="","",IF(AND(ISNUMBER($F81),$S81&gt;$F81),"",$S81))</f>
        <v/>
      </c>
      <c r="L81" s="30" t="str">
        <f>IF($K81="","",$K81-TODAY())</f>
        <v/>
      </c>
      <c r="M81" s="31"/>
      <c r="N81" s="28"/>
      <c r="O81" s="32"/>
      <c r="P81" s="23"/>
      <c r="Q81" s="33" t="str">
        <f>IF($E81="","",IF($J81="",TODAY()-1,$J81))</f>
        <v/>
      </c>
      <c r="R81" s="34" t="str">
        <f>IF(OR($E81="",N($I81)&lt;1),"",ROUNDUP((DATEDIF($E81,MAX($E81,$Q81),"m")+1)/$I81,0))</f>
        <v/>
      </c>
      <c r="S81" s="33" t="str">
        <f>IF($R81="","",IF(EDATE($E81,$I81*$R81)&gt;$Q81,EDATE($E81,$I81*$R81),EDATE($E81,$I81*($R81+1))))</f>
        <v/>
      </c>
      <c r="T81" s="34" t="str">
        <f>IF($B81="","",IF(COUNTIF($B$5:$B81,$B81)=1,MAX($T$4:$T80)+1,""))</f>
        <v/>
      </c>
      <c r="U81" s="35" t="str">
        <f>IF(OR($A81="",$B81=""),"",$B81&amp;"|"&amp;SUMPRODUCT(($B$5:$B81=$B81)*($A$5:$A81&lt;&gt;"")))</f>
        <v/>
      </c>
      <c r="V81" s="35" t="str">
        <f>IFERROR(INDEX($B$5:$B$204,MATCH(ROW()-ROW($V$4),$T$5:$T$204,0)),"")</f>
        <v/>
      </c>
    </row>
    <row r="82" spans="1:22" x14ac:dyDescent="0.25">
      <c r="A82" s="36"/>
      <c r="B82" s="36"/>
      <c r="C82" s="36"/>
      <c r="D82" s="37"/>
      <c r="E82" s="38"/>
      <c r="F82" s="38"/>
      <c r="G82" s="39"/>
      <c r="H82" s="40"/>
      <c r="I82" s="41"/>
      <c r="J82" s="38"/>
      <c r="K82" s="29" t="str">
        <f>IF($S82="","",IF(AND(ISNUMBER($F82),$S82&gt;$F82),"",$S82))</f>
        <v/>
      </c>
      <c r="L82" s="30" t="str">
        <f>IF($K82="","",$K82-TODAY())</f>
        <v/>
      </c>
      <c r="M82" s="42"/>
      <c r="N82" s="41"/>
      <c r="O82" s="43"/>
      <c r="P82" s="36"/>
      <c r="Q82" s="33" t="str">
        <f>IF($E82="","",IF($J82="",TODAY()-1,$J82))</f>
        <v/>
      </c>
      <c r="R82" s="34" t="str">
        <f>IF(OR($E82="",N($I82)&lt;1),"",ROUNDUP((DATEDIF($E82,MAX($E82,$Q82),"m")+1)/$I82,0))</f>
        <v/>
      </c>
      <c r="S82" s="33" t="str">
        <f>IF($R82="","",IF(EDATE($E82,$I82*$R82)&gt;$Q82,EDATE($E82,$I82*$R82),EDATE($E82,$I82*($R82+1))))</f>
        <v/>
      </c>
      <c r="T82" s="34" t="str">
        <f>IF($B82="","",IF(COUNTIF($B$5:$B82,$B82)=1,MAX($T$4:$T81)+1,""))</f>
        <v/>
      </c>
      <c r="U82" s="35" t="str">
        <f>IF(OR($A82="",$B82=""),"",$B82&amp;"|"&amp;SUMPRODUCT(($B$5:$B82=$B82)*($A$5:$A82&lt;&gt;"")))</f>
        <v/>
      </c>
      <c r="V82" s="35" t="str">
        <f>IFERROR(INDEX($B$5:$B$204,MATCH(ROW()-ROW($V$4),$T$5:$T$204,0)),"")</f>
        <v/>
      </c>
    </row>
    <row r="83" spans="1:22" x14ac:dyDescent="0.25">
      <c r="A83" s="23"/>
      <c r="B83" s="23"/>
      <c r="C83" s="23"/>
      <c r="D83" s="24"/>
      <c r="E83" s="25"/>
      <c r="F83" s="25"/>
      <c r="G83" s="26"/>
      <c r="H83" s="27"/>
      <c r="I83" s="28"/>
      <c r="J83" s="25"/>
      <c r="K83" s="29" t="str">
        <f>IF($S83="","",IF(AND(ISNUMBER($F83),$S83&gt;$F83),"",$S83))</f>
        <v/>
      </c>
      <c r="L83" s="30" t="str">
        <f>IF($K83="","",$K83-TODAY())</f>
        <v/>
      </c>
      <c r="M83" s="31"/>
      <c r="N83" s="28"/>
      <c r="O83" s="32"/>
      <c r="P83" s="23"/>
      <c r="Q83" s="33" t="str">
        <f>IF($E83="","",IF($J83="",TODAY()-1,$J83))</f>
        <v/>
      </c>
      <c r="R83" s="34" t="str">
        <f>IF(OR($E83="",N($I83)&lt;1),"",ROUNDUP((DATEDIF($E83,MAX($E83,$Q83),"m")+1)/$I83,0))</f>
        <v/>
      </c>
      <c r="S83" s="33" t="str">
        <f>IF($R83="","",IF(EDATE($E83,$I83*$R83)&gt;$Q83,EDATE($E83,$I83*$R83),EDATE($E83,$I83*($R83+1))))</f>
        <v/>
      </c>
      <c r="T83" s="34" t="str">
        <f>IF($B83="","",IF(COUNTIF($B$5:$B83,$B83)=1,MAX($T$4:$T82)+1,""))</f>
        <v/>
      </c>
      <c r="U83" s="35" t="str">
        <f>IF(OR($A83="",$B83=""),"",$B83&amp;"|"&amp;SUMPRODUCT(($B$5:$B83=$B83)*($A$5:$A83&lt;&gt;"")))</f>
        <v/>
      </c>
      <c r="V83" s="35" t="str">
        <f>IFERROR(INDEX($B$5:$B$204,MATCH(ROW()-ROW($V$4),$T$5:$T$204,0)),"")</f>
        <v/>
      </c>
    </row>
    <row r="84" spans="1:22" x14ac:dyDescent="0.25">
      <c r="A84" s="36"/>
      <c r="B84" s="36"/>
      <c r="C84" s="36"/>
      <c r="D84" s="37"/>
      <c r="E84" s="38"/>
      <c r="F84" s="38"/>
      <c r="G84" s="39"/>
      <c r="H84" s="40"/>
      <c r="I84" s="41"/>
      <c r="J84" s="38"/>
      <c r="K84" s="29" t="str">
        <f>IF($S84="","",IF(AND(ISNUMBER($F84),$S84&gt;$F84),"",$S84))</f>
        <v/>
      </c>
      <c r="L84" s="30" t="str">
        <f>IF($K84="","",$K84-TODAY())</f>
        <v/>
      </c>
      <c r="M84" s="42"/>
      <c r="N84" s="41"/>
      <c r="O84" s="43"/>
      <c r="P84" s="36"/>
      <c r="Q84" s="33" t="str">
        <f>IF($E84="","",IF($J84="",TODAY()-1,$J84))</f>
        <v/>
      </c>
      <c r="R84" s="34" t="str">
        <f>IF(OR($E84="",N($I84)&lt;1),"",ROUNDUP((DATEDIF($E84,MAX($E84,$Q84),"m")+1)/$I84,0))</f>
        <v/>
      </c>
      <c r="S84" s="33" t="str">
        <f>IF($R84="","",IF(EDATE($E84,$I84*$R84)&gt;$Q84,EDATE($E84,$I84*$R84),EDATE($E84,$I84*($R84+1))))</f>
        <v/>
      </c>
      <c r="T84" s="34" t="str">
        <f>IF($B84="","",IF(COUNTIF($B$5:$B84,$B84)=1,MAX($T$4:$T83)+1,""))</f>
        <v/>
      </c>
      <c r="U84" s="35" t="str">
        <f>IF(OR($A84="",$B84=""),"",$B84&amp;"|"&amp;SUMPRODUCT(($B$5:$B84=$B84)*($A$5:$A84&lt;&gt;"")))</f>
        <v/>
      </c>
      <c r="V84" s="35" t="str">
        <f>IFERROR(INDEX($B$5:$B$204,MATCH(ROW()-ROW($V$4),$T$5:$T$204,0)),"")</f>
        <v/>
      </c>
    </row>
    <row r="85" spans="1:22" x14ac:dyDescent="0.25">
      <c r="A85" s="23"/>
      <c r="B85" s="23"/>
      <c r="C85" s="23"/>
      <c r="D85" s="24"/>
      <c r="E85" s="25"/>
      <c r="F85" s="25"/>
      <c r="G85" s="26"/>
      <c r="H85" s="27"/>
      <c r="I85" s="28"/>
      <c r="J85" s="25"/>
      <c r="K85" s="29" t="str">
        <f>IF($S85="","",IF(AND(ISNUMBER($F85),$S85&gt;$F85),"",$S85))</f>
        <v/>
      </c>
      <c r="L85" s="30" t="str">
        <f>IF($K85="","",$K85-TODAY())</f>
        <v/>
      </c>
      <c r="M85" s="31"/>
      <c r="N85" s="28"/>
      <c r="O85" s="32"/>
      <c r="P85" s="23"/>
      <c r="Q85" s="33" t="str">
        <f>IF($E85="","",IF($J85="",TODAY()-1,$J85))</f>
        <v/>
      </c>
      <c r="R85" s="34" t="str">
        <f>IF(OR($E85="",N($I85)&lt;1),"",ROUNDUP((DATEDIF($E85,MAX($E85,$Q85),"m")+1)/$I85,0))</f>
        <v/>
      </c>
      <c r="S85" s="33" t="str">
        <f>IF($R85="","",IF(EDATE($E85,$I85*$R85)&gt;$Q85,EDATE($E85,$I85*$R85),EDATE($E85,$I85*($R85+1))))</f>
        <v/>
      </c>
      <c r="T85" s="34" t="str">
        <f>IF($B85="","",IF(COUNTIF($B$5:$B85,$B85)=1,MAX($T$4:$T84)+1,""))</f>
        <v/>
      </c>
      <c r="U85" s="35" t="str">
        <f>IF(OR($A85="",$B85=""),"",$B85&amp;"|"&amp;SUMPRODUCT(($B$5:$B85=$B85)*($A$5:$A85&lt;&gt;"")))</f>
        <v/>
      </c>
      <c r="V85" s="35" t="str">
        <f>IFERROR(INDEX($B$5:$B$204,MATCH(ROW()-ROW($V$4),$T$5:$T$204,0)),"")</f>
        <v/>
      </c>
    </row>
    <row r="86" spans="1:22" x14ac:dyDescent="0.25">
      <c r="A86" s="36"/>
      <c r="B86" s="36"/>
      <c r="C86" s="36"/>
      <c r="D86" s="37"/>
      <c r="E86" s="38"/>
      <c r="F86" s="38"/>
      <c r="G86" s="39"/>
      <c r="H86" s="40"/>
      <c r="I86" s="41"/>
      <c r="J86" s="38"/>
      <c r="K86" s="29" t="str">
        <f>IF($S86="","",IF(AND(ISNUMBER($F86),$S86&gt;$F86),"",$S86))</f>
        <v/>
      </c>
      <c r="L86" s="30" t="str">
        <f>IF($K86="","",$K86-TODAY())</f>
        <v/>
      </c>
      <c r="M86" s="42"/>
      <c r="N86" s="41"/>
      <c r="O86" s="43"/>
      <c r="P86" s="36"/>
      <c r="Q86" s="33" t="str">
        <f>IF($E86="","",IF($J86="",TODAY()-1,$J86))</f>
        <v/>
      </c>
      <c r="R86" s="34" t="str">
        <f>IF(OR($E86="",N($I86)&lt;1),"",ROUNDUP((DATEDIF($E86,MAX($E86,$Q86),"m")+1)/$I86,0))</f>
        <v/>
      </c>
      <c r="S86" s="33" t="str">
        <f>IF($R86="","",IF(EDATE($E86,$I86*$R86)&gt;$Q86,EDATE($E86,$I86*$R86),EDATE($E86,$I86*($R86+1))))</f>
        <v/>
      </c>
      <c r="T86" s="34" t="str">
        <f>IF($B86="","",IF(COUNTIF($B$5:$B86,$B86)=1,MAX($T$4:$T85)+1,""))</f>
        <v/>
      </c>
      <c r="U86" s="35" t="str">
        <f>IF(OR($A86="",$B86=""),"",$B86&amp;"|"&amp;SUMPRODUCT(($B$5:$B86=$B86)*($A$5:$A86&lt;&gt;"")))</f>
        <v/>
      </c>
      <c r="V86" s="35" t="str">
        <f>IFERROR(INDEX($B$5:$B$204,MATCH(ROW()-ROW($V$4),$T$5:$T$204,0)),"")</f>
        <v/>
      </c>
    </row>
    <row r="87" spans="1:22" x14ac:dyDescent="0.25">
      <c r="A87" s="23"/>
      <c r="B87" s="23"/>
      <c r="C87" s="23"/>
      <c r="D87" s="24"/>
      <c r="E87" s="25"/>
      <c r="F87" s="25"/>
      <c r="G87" s="26"/>
      <c r="H87" s="27"/>
      <c r="I87" s="28"/>
      <c r="J87" s="25"/>
      <c r="K87" s="29" t="str">
        <f>IF($S87="","",IF(AND(ISNUMBER($F87),$S87&gt;$F87),"",$S87))</f>
        <v/>
      </c>
      <c r="L87" s="30" t="str">
        <f>IF($K87="","",$K87-TODAY())</f>
        <v/>
      </c>
      <c r="M87" s="31"/>
      <c r="N87" s="28"/>
      <c r="O87" s="32"/>
      <c r="P87" s="23"/>
      <c r="Q87" s="33" t="str">
        <f>IF($E87="","",IF($J87="",TODAY()-1,$J87))</f>
        <v/>
      </c>
      <c r="R87" s="34" t="str">
        <f>IF(OR($E87="",N($I87)&lt;1),"",ROUNDUP((DATEDIF($E87,MAX($E87,$Q87),"m")+1)/$I87,0))</f>
        <v/>
      </c>
      <c r="S87" s="33" t="str">
        <f>IF($R87="","",IF(EDATE($E87,$I87*$R87)&gt;$Q87,EDATE($E87,$I87*$R87),EDATE($E87,$I87*($R87+1))))</f>
        <v/>
      </c>
      <c r="T87" s="34" t="str">
        <f>IF($B87="","",IF(COUNTIF($B$5:$B87,$B87)=1,MAX($T$4:$T86)+1,""))</f>
        <v/>
      </c>
      <c r="U87" s="35" t="str">
        <f>IF(OR($A87="",$B87=""),"",$B87&amp;"|"&amp;SUMPRODUCT(($B$5:$B87=$B87)*($A$5:$A87&lt;&gt;"")))</f>
        <v/>
      </c>
      <c r="V87" s="35" t="str">
        <f>IFERROR(INDEX($B$5:$B$204,MATCH(ROW()-ROW($V$4),$T$5:$T$204,0)),"")</f>
        <v/>
      </c>
    </row>
    <row r="88" spans="1:22" x14ac:dyDescent="0.25">
      <c r="A88" s="36"/>
      <c r="B88" s="36"/>
      <c r="C88" s="36"/>
      <c r="D88" s="37"/>
      <c r="E88" s="38"/>
      <c r="F88" s="38"/>
      <c r="G88" s="39"/>
      <c r="H88" s="40"/>
      <c r="I88" s="41"/>
      <c r="J88" s="38"/>
      <c r="K88" s="29" t="str">
        <f>IF($S88="","",IF(AND(ISNUMBER($F88),$S88&gt;$F88),"",$S88))</f>
        <v/>
      </c>
      <c r="L88" s="30" t="str">
        <f>IF($K88="","",$K88-TODAY())</f>
        <v/>
      </c>
      <c r="M88" s="42"/>
      <c r="N88" s="41"/>
      <c r="O88" s="43"/>
      <c r="P88" s="36"/>
      <c r="Q88" s="33" t="str">
        <f>IF($E88="","",IF($J88="",TODAY()-1,$J88))</f>
        <v/>
      </c>
      <c r="R88" s="34" t="str">
        <f>IF(OR($E88="",N($I88)&lt;1),"",ROUNDUP((DATEDIF($E88,MAX($E88,$Q88),"m")+1)/$I88,0))</f>
        <v/>
      </c>
      <c r="S88" s="33" t="str">
        <f>IF($R88="","",IF(EDATE($E88,$I88*$R88)&gt;$Q88,EDATE($E88,$I88*$R88),EDATE($E88,$I88*($R88+1))))</f>
        <v/>
      </c>
      <c r="T88" s="34" t="str">
        <f>IF($B88="","",IF(COUNTIF($B$5:$B88,$B88)=1,MAX($T$4:$T87)+1,""))</f>
        <v/>
      </c>
      <c r="U88" s="35" t="str">
        <f>IF(OR($A88="",$B88=""),"",$B88&amp;"|"&amp;SUMPRODUCT(($B$5:$B88=$B88)*($A$5:$A88&lt;&gt;"")))</f>
        <v/>
      </c>
      <c r="V88" s="35" t="str">
        <f>IFERROR(INDEX($B$5:$B$204,MATCH(ROW()-ROW($V$4),$T$5:$T$204,0)),"")</f>
        <v/>
      </c>
    </row>
    <row r="89" spans="1:22" x14ac:dyDescent="0.25">
      <c r="A89" s="23"/>
      <c r="B89" s="23"/>
      <c r="C89" s="23"/>
      <c r="D89" s="24"/>
      <c r="E89" s="25"/>
      <c r="F89" s="25"/>
      <c r="G89" s="26"/>
      <c r="H89" s="27"/>
      <c r="I89" s="28"/>
      <c r="J89" s="25"/>
      <c r="K89" s="29" t="str">
        <f>IF($S89="","",IF(AND(ISNUMBER($F89),$S89&gt;$F89),"",$S89))</f>
        <v/>
      </c>
      <c r="L89" s="30" t="str">
        <f>IF($K89="","",$K89-TODAY())</f>
        <v/>
      </c>
      <c r="M89" s="31"/>
      <c r="N89" s="28"/>
      <c r="O89" s="32"/>
      <c r="P89" s="23"/>
      <c r="Q89" s="33" t="str">
        <f>IF($E89="","",IF($J89="",TODAY()-1,$J89))</f>
        <v/>
      </c>
      <c r="R89" s="34" t="str">
        <f>IF(OR($E89="",N($I89)&lt;1),"",ROUNDUP((DATEDIF($E89,MAX($E89,$Q89),"m")+1)/$I89,0))</f>
        <v/>
      </c>
      <c r="S89" s="33" t="str">
        <f>IF($R89="","",IF(EDATE($E89,$I89*$R89)&gt;$Q89,EDATE($E89,$I89*$R89),EDATE($E89,$I89*($R89+1))))</f>
        <v/>
      </c>
      <c r="T89" s="34" t="str">
        <f>IF($B89="","",IF(COUNTIF($B$5:$B89,$B89)=1,MAX($T$4:$T88)+1,""))</f>
        <v/>
      </c>
      <c r="U89" s="35" t="str">
        <f>IF(OR($A89="",$B89=""),"",$B89&amp;"|"&amp;SUMPRODUCT(($B$5:$B89=$B89)*($A$5:$A89&lt;&gt;"")))</f>
        <v/>
      </c>
      <c r="V89" s="35" t="str">
        <f>IFERROR(INDEX($B$5:$B$204,MATCH(ROW()-ROW($V$4),$T$5:$T$204,0)),"")</f>
        <v/>
      </c>
    </row>
    <row r="90" spans="1:22" x14ac:dyDescent="0.25">
      <c r="A90" s="36"/>
      <c r="B90" s="36"/>
      <c r="C90" s="36"/>
      <c r="D90" s="37"/>
      <c r="E90" s="38"/>
      <c r="F90" s="38"/>
      <c r="G90" s="39"/>
      <c r="H90" s="40"/>
      <c r="I90" s="41"/>
      <c r="J90" s="38"/>
      <c r="K90" s="29" t="str">
        <f>IF($S90="","",IF(AND(ISNUMBER($F90),$S90&gt;$F90),"",$S90))</f>
        <v/>
      </c>
      <c r="L90" s="30" t="str">
        <f>IF($K90="","",$K90-TODAY())</f>
        <v/>
      </c>
      <c r="M90" s="42"/>
      <c r="N90" s="41"/>
      <c r="O90" s="43"/>
      <c r="P90" s="36"/>
      <c r="Q90" s="33" t="str">
        <f>IF($E90="","",IF($J90="",TODAY()-1,$J90))</f>
        <v/>
      </c>
      <c r="R90" s="34" t="str">
        <f>IF(OR($E90="",N($I90)&lt;1),"",ROUNDUP((DATEDIF($E90,MAX($E90,$Q90),"m")+1)/$I90,0))</f>
        <v/>
      </c>
      <c r="S90" s="33" t="str">
        <f>IF($R90="","",IF(EDATE($E90,$I90*$R90)&gt;$Q90,EDATE($E90,$I90*$R90),EDATE($E90,$I90*($R90+1))))</f>
        <v/>
      </c>
      <c r="T90" s="34" t="str">
        <f>IF($B90="","",IF(COUNTIF($B$5:$B90,$B90)=1,MAX($T$4:$T89)+1,""))</f>
        <v/>
      </c>
      <c r="U90" s="35" t="str">
        <f>IF(OR($A90="",$B90=""),"",$B90&amp;"|"&amp;SUMPRODUCT(($B$5:$B90=$B90)*($A$5:$A90&lt;&gt;"")))</f>
        <v/>
      </c>
      <c r="V90" s="35" t="str">
        <f>IFERROR(INDEX($B$5:$B$204,MATCH(ROW()-ROW($V$4),$T$5:$T$204,0)),"")</f>
        <v/>
      </c>
    </row>
    <row r="91" spans="1:22" x14ac:dyDescent="0.25">
      <c r="A91" s="23"/>
      <c r="B91" s="23"/>
      <c r="C91" s="23"/>
      <c r="D91" s="24"/>
      <c r="E91" s="25"/>
      <c r="F91" s="25"/>
      <c r="G91" s="26"/>
      <c r="H91" s="27"/>
      <c r="I91" s="28"/>
      <c r="J91" s="25"/>
      <c r="K91" s="29" t="str">
        <f>IF($S91="","",IF(AND(ISNUMBER($F91),$S91&gt;$F91),"",$S91))</f>
        <v/>
      </c>
      <c r="L91" s="30" t="str">
        <f>IF($K91="","",$K91-TODAY())</f>
        <v/>
      </c>
      <c r="M91" s="31"/>
      <c r="N91" s="28"/>
      <c r="O91" s="32"/>
      <c r="P91" s="23"/>
      <c r="Q91" s="33" t="str">
        <f>IF($E91="","",IF($J91="",TODAY()-1,$J91))</f>
        <v/>
      </c>
      <c r="R91" s="34" t="str">
        <f>IF(OR($E91="",N($I91)&lt;1),"",ROUNDUP((DATEDIF($E91,MAX($E91,$Q91),"m")+1)/$I91,0))</f>
        <v/>
      </c>
      <c r="S91" s="33" t="str">
        <f>IF($R91="","",IF(EDATE($E91,$I91*$R91)&gt;$Q91,EDATE($E91,$I91*$R91),EDATE($E91,$I91*($R91+1))))</f>
        <v/>
      </c>
      <c r="T91" s="34" t="str">
        <f>IF($B91="","",IF(COUNTIF($B$5:$B91,$B91)=1,MAX($T$4:$T90)+1,""))</f>
        <v/>
      </c>
      <c r="U91" s="35" t="str">
        <f>IF(OR($A91="",$B91=""),"",$B91&amp;"|"&amp;SUMPRODUCT(($B$5:$B91=$B91)*($A$5:$A91&lt;&gt;"")))</f>
        <v/>
      </c>
      <c r="V91" s="35" t="str">
        <f>IFERROR(INDEX($B$5:$B$204,MATCH(ROW()-ROW($V$4),$T$5:$T$204,0)),"")</f>
        <v/>
      </c>
    </row>
    <row r="92" spans="1:22" x14ac:dyDescent="0.25">
      <c r="A92" s="36"/>
      <c r="B92" s="36"/>
      <c r="C92" s="36"/>
      <c r="D92" s="37"/>
      <c r="E92" s="38"/>
      <c r="F92" s="38"/>
      <c r="G92" s="39"/>
      <c r="H92" s="40"/>
      <c r="I92" s="41"/>
      <c r="J92" s="38"/>
      <c r="K92" s="29" t="str">
        <f>IF($S92="","",IF(AND(ISNUMBER($F92),$S92&gt;$F92),"",$S92))</f>
        <v/>
      </c>
      <c r="L92" s="30" t="str">
        <f>IF($K92="","",$K92-TODAY())</f>
        <v/>
      </c>
      <c r="M92" s="42"/>
      <c r="N92" s="41"/>
      <c r="O92" s="43"/>
      <c r="P92" s="36"/>
      <c r="Q92" s="33" t="str">
        <f>IF($E92="","",IF($J92="",TODAY()-1,$J92))</f>
        <v/>
      </c>
      <c r="R92" s="34" t="str">
        <f>IF(OR($E92="",N($I92)&lt;1),"",ROUNDUP((DATEDIF($E92,MAX($E92,$Q92),"m")+1)/$I92,0))</f>
        <v/>
      </c>
      <c r="S92" s="33" t="str">
        <f>IF($R92="","",IF(EDATE($E92,$I92*$R92)&gt;$Q92,EDATE($E92,$I92*$R92),EDATE($E92,$I92*($R92+1))))</f>
        <v/>
      </c>
      <c r="T92" s="34" t="str">
        <f>IF($B92="","",IF(COUNTIF($B$5:$B92,$B92)=1,MAX($T$4:$T91)+1,""))</f>
        <v/>
      </c>
      <c r="U92" s="35" t="str">
        <f>IF(OR($A92="",$B92=""),"",$B92&amp;"|"&amp;SUMPRODUCT(($B$5:$B92=$B92)*($A$5:$A92&lt;&gt;"")))</f>
        <v/>
      </c>
      <c r="V92" s="35" t="str">
        <f>IFERROR(INDEX($B$5:$B$204,MATCH(ROW()-ROW($V$4),$T$5:$T$204,0)),"")</f>
        <v/>
      </c>
    </row>
    <row r="93" spans="1:22" x14ac:dyDescent="0.25">
      <c r="A93" s="23"/>
      <c r="B93" s="23"/>
      <c r="C93" s="23"/>
      <c r="D93" s="24"/>
      <c r="E93" s="25"/>
      <c r="F93" s="25"/>
      <c r="G93" s="26"/>
      <c r="H93" s="27"/>
      <c r="I93" s="28"/>
      <c r="J93" s="25"/>
      <c r="K93" s="29" t="str">
        <f>IF($S93="","",IF(AND(ISNUMBER($F93),$S93&gt;$F93),"",$S93))</f>
        <v/>
      </c>
      <c r="L93" s="30" t="str">
        <f>IF($K93="","",$K93-TODAY())</f>
        <v/>
      </c>
      <c r="M93" s="31"/>
      <c r="N93" s="28"/>
      <c r="O93" s="32"/>
      <c r="P93" s="23"/>
      <c r="Q93" s="33" t="str">
        <f>IF($E93="","",IF($J93="",TODAY()-1,$J93))</f>
        <v/>
      </c>
      <c r="R93" s="34" t="str">
        <f>IF(OR($E93="",N($I93)&lt;1),"",ROUNDUP((DATEDIF($E93,MAX($E93,$Q93),"m")+1)/$I93,0))</f>
        <v/>
      </c>
      <c r="S93" s="33" t="str">
        <f>IF($R93="","",IF(EDATE($E93,$I93*$R93)&gt;$Q93,EDATE($E93,$I93*$R93),EDATE($E93,$I93*($R93+1))))</f>
        <v/>
      </c>
      <c r="T93" s="34" t="str">
        <f>IF($B93="","",IF(COUNTIF($B$5:$B93,$B93)=1,MAX($T$4:$T92)+1,""))</f>
        <v/>
      </c>
      <c r="U93" s="35" t="str">
        <f>IF(OR($A93="",$B93=""),"",$B93&amp;"|"&amp;SUMPRODUCT(($B$5:$B93=$B93)*($A$5:$A93&lt;&gt;"")))</f>
        <v/>
      </c>
      <c r="V93" s="35" t="str">
        <f>IFERROR(INDEX($B$5:$B$204,MATCH(ROW()-ROW($V$4),$T$5:$T$204,0)),"")</f>
        <v/>
      </c>
    </row>
    <row r="94" spans="1:22" x14ac:dyDescent="0.25">
      <c r="A94" s="36"/>
      <c r="B94" s="36"/>
      <c r="C94" s="36"/>
      <c r="D94" s="37"/>
      <c r="E94" s="38"/>
      <c r="F94" s="38"/>
      <c r="G94" s="39"/>
      <c r="H94" s="40"/>
      <c r="I94" s="41"/>
      <c r="J94" s="38"/>
      <c r="K94" s="29" t="str">
        <f>IF($S94="","",IF(AND(ISNUMBER($F94),$S94&gt;$F94),"",$S94))</f>
        <v/>
      </c>
      <c r="L94" s="30" t="str">
        <f>IF($K94="","",$K94-TODAY())</f>
        <v/>
      </c>
      <c r="M94" s="42"/>
      <c r="N94" s="41"/>
      <c r="O94" s="43"/>
      <c r="P94" s="36"/>
      <c r="Q94" s="33" t="str">
        <f>IF($E94="","",IF($J94="",TODAY()-1,$J94))</f>
        <v/>
      </c>
      <c r="R94" s="34" t="str">
        <f>IF(OR($E94="",N($I94)&lt;1),"",ROUNDUP((DATEDIF($E94,MAX($E94,$Q94),"m")+1)/$I94,0))</f>
        <v/>
      </c>
      <c r="S94" s="33" t="str">
        <f>IF($R94="","",IF(EDATE($E94,$I94*$R94)&gt;$Q94,EDATE($E94,$I94*$R94),EDATE($E94,$I94*($R94+1))))</f>
        <v/>
      </c>
      <c r="T94" s="34" t="str">
        <f>IF($B94="","",IF(COUNTIF($B$5:$B94,$B94)=1,MAX($T$4:$T93)+1,""))</f>
        <v/>
      </c>
      <c r="U94" s="35" t="str">
        <f>IF(OR($A94="",$B94=""),"",$B94&amp;"|"&amp;SUMPRODUCT(($B$5:$B94=$B94)*($A$5:$A94&lt;&gt;"")))</f>
        <v/>
      </c>
      <c r="V94" s="35" t="str">
        <f>IFERROR(INDEX($B$5:$B$204,MATCH(ROW()-ROW($V$4),$T$5:$T$204,0)),"")</f>
        <v/>
      </c>
    </row>
    <row r="95" spans="1:22" x14ac:dyDescent="0.25">
      <c r="A95" s="23"/>
      <c r="B95" s="23"/>
      <c r="C95" s="23"/>
      <c r="D95" s="24"/>
      <c r="E95" s="25"/>
      <c r="F95" s="25"/>
      <c r="G95" s="26"/>
      <c r="H95" s="27"/>
      <c r="I95" s="28"/>
      <c r="J95" s="25"/>
      <c r="K95" s="29" t="str">
        <f>IF($S95="","",IF(AND(ISNUMBER($F95),$S95&gt;$F95),"",$S95))</f>
        <v/>
      </c>
      <c r="L95" s="30" t="str">
        <f>IF($K95="","",$K95-TODAY())</f>
        <v/>
      </c>
      <c r="M95" s="31"/>
      <c r="N95" s="28"/>
      <c r="O95" s="32"/>
      <c r="P95" s="23"/>
      <c r="Q95" s="33" t="str">
        <f>IF($E95="","",IF($J95="",TODAY()-1,$J95))</f>
        <v/>
      </c>
      <c r="R95" s="34" t="str">
        <f>IF(OR($E95="",N($I95)&lt;1),"",ROUNDUP((DATEDIF($E95,MAX($E95,$Q95),"m")+1)/$I95,0))</f>
        <v/>
      </c>
      <c r="S95" s="33" t="str">
        <f>IF($R95="","",IF(EDATE($E95,$I95*$R95)&gt;$Q95,EDATE($E95,$I95*$R95),EDATE($E95,$I95*($R95+1))))</f>
        <v/>
      </c>
      <c r="T95" s="34" t="str">
        <f>IF($B95="","",IF(COUNTIF($B$5:$B95,$B95)=1,MAX($T$4:$T94)+1,""))</f>
        <v/>
      </c>
      <c r="U95" s="35" t="str">
        <f>IF(OR($A95="",$B95=""),"",$B95&amp;"|"&amp;SUMPRODUCT(($B$5:$B95=$B95)*($A$5:$A95&lt;&gt;"")))</f>
        <v/>
      </c>
      <c r="V95" s="35" t="str">
        <f>IFERROR(INDEX($B$5:$B$204,MATCH(ROW()-ROW($V$4),$T$5:$T$204,0)),"")</f>
        <v/>
      </c>
    </row>
    <row r="96" spans="1:22" x14ac:dyDescent="0.25">
      <c r="A96" s="36"/>
      <c r="B96" s="36"/>
      <c r="C96" s="36"/>
      <c r="D96" s="37"/>
      <c r="E96" s="38"/>
      <c r="F96" s="38"/>
      <c r="G96" s="39"/>
      <c r="H96" s="40"/>
      <c r="I96" s="41"/>
      <c r="J96" s="38"/>
      <c r="K96" s="29" t="str">
        <f>IF($S96="","",IF(AND(ISNUMBER($F96),$S96&gt;$F96),"",$S96))</f>
        <v/>
      </c>
      <c r="L96" s="30" t="str">
        <f>IF($K96="","",$K96-TODAY())</f>
        <v/>
      </c>
      <c r="M96" s="42"/>
      <c r="N96" s="41"/>
      <c r="O96" s="43"/>
      <c r="P96" s="36"/>
      <c r="Q96" s="33" t="str">
        <f>IF($E96="","",IF($J96="",TODAY()-1,$J96))</f>
        <v/>
      </c>
      <c r="R96" s="34" t="str">
        <f>IF(OR($E96="",N($I96)&lt;1),"",ROUNDUP((DATEDIF($E96,MAX($E96,$Q96),"m")+1)/$I96,0))</f>
        <v/>
      </c>
      <c r="S96" s="33" t="str">
        <f>IF($R96="","",IF(EDATE($E96,$I96*$R96)&gt;$Q96,EDATE($E96,$I96*$R96),EDATE($E96,$I96*($R96+1))))</f>
        <v/>
      </c>
      <c r="T96" s="34" t="str">
        <f>IF($B96="","",IF(COUNTIF($B$5:$B96,$B96)=1,MAX($T$4:$T95)+1,""))</f>
        <v/>
      </c>
      <c r="U96" s="35" t="str">
        <f>IF(OR($A96="",$B96=""),"",$B96&amp;"|"&amp;SUMPRODUCT(($B$5:$B96=$B96)*($A$5:$A96&lt;&gt;"")))</f>
        <v/>
      </c>
      <c r="V96" s="35" t="str">
        <f>IFERROR(INDEX($B$5:$B$204,MATCH(ROW()-ROW($V$4),$T$5:$T$204,0)),"")</f>
        <v/>
      </c>
    </row>
    <row r="97" spans="1:22" x14ac:dyDescent="0.25">
      <c r="A97" s="23"/>
      <c r="B97" s="23"/>
      <c r="C97" s="23"/>
      <c r="D97" s="24"/>
      <c r="E97" s="25"/>
      <c r="F97" s="25"/>
      <c r="G97" s="26"/>
      <c r="H97" s="27"/>
      <c r="I97" s="28"/>
      <c r="J97" s="25"/>
      <c r="K97" s="29" t="str">
        <f>IF($S97="","",IF(AND(ISNUMBER($F97),$S97&gt;$F97),"",$S97))</f>
        <v/>
      </c>
      <c r="L97" s="30" t="str">
        <f>IF($K97="","",$K97-TODAY())</f>
        <v/>
      </c>
      <c r="M97" s="31"/>
      <c r="N97" s="28"/>
      <c r="O97" s="32"/>
      <c r="P97" s="23"/>
      <c r="Q97" s="33" t="str">
        <f>IF($E97="","",IF($J97="",TODAY()-1,$J97))</f>
        <v/>
      </c>
      <c r="R97" s="34" t="str">
        <f>IF(OR($E97="",N($I97)&lt;1),"",ROUNDUP((DATEDIF($E97,MAX($E97,$Q97),"m")+1)/$I97,0))</f>
        <v/>
      </c>
      <c r="S97" s="33" t="str">
        <f>IF($R97="","",IF(EDATE($E97,$I97*$R97)&gt;$Q97,EDATE($E97,$I97*$R97),EDATE($E97,$I97*($R97+1))))</f>
        <v/>
      </c>
      <c r="T97" s="34" t="str">
        <f>IF($B97="","",IF(COUNTIF($B$5:$B97,$B97)=1,MAX($T$4:$T96)+1,""))</f>
        <v/>
      </c>
      <c r="U97" s="35" t="str">
        <f>IF(OR($A97="",$B97=""),"",$B97&amp;"|"&amp;SUMPRODUCT(($B$5:$B97=$B97)*($A$5:$A97&lt;&gt;"")))</f>
        <v/>
      </c>
      <c r="V97" s="35" t="str">
        <f>IFERROR(INDEX($B$5:$B$204,MATCH(ROW()-ROW($V$4),$T$5:$T$204,0)),"")</f>
        <v/>
      </c>
    </row>
    <row r="98" spans="1:22" x14ac:dyDescent="0.25">
      <c r="A98" s="36"/>
      <c r="B98" s="36"/>
      <c r="C98" s="36"/>
      <c r="D98" s="37"/>
      <c r="E98" s="38"/>
      <c r="F98" s="38"/>
      <c r="G98" s="39"/>
      <c r="H98" s="40"/>
      <c r="I98" s="41"/>
      <c r="J98" s="38"/>
      <c r="K98" s="29" t="str">
        <f>IF($S98="","",IF(AND(ISNUMBER($F98),$S98&gt;$F98),"",$S98))</f>
        <v/>
      </c>
      <c r="L98" s="30" t="str">
        <f>IF($K98="","",$K98-TODAY())</f>
        <v/>
      </c>
      <c r="M98" s="42"/>
      <c r="N98" s="41"/>
      <c r="O98" s="43"/>
      <c r="P98" s="36"/>
      <c r="Q98" s="33" t="str">
        <f>IF($E98="","",IF($J98="",TODAY()-1,$J98))</f>
        <v/>
      </c>
      <c r="R98" s="34" t="str">
        <f>IF(OR($E98="",N($I98)&lt;1),"",ROUNDUP((DATEDIF($E98,MAX($E98,$Q98),"m")+1)/$I98,0))</f>
        <v/>
      </c>
      <c r="S98" s="33" t="str">
        <f>IF($R98="","",IF(EDATE($E98,$I98*$R98)&gt;$Q98,EDATE($E98,$I98*$R98),EDATE($E98,$I98*($R98+1))))</f>
        <v/>
      </c>
      <c r="T98" s="34" t="str">
        <f>IF($B98="","",IF(COUNTIF($B$5:$B98,$B98)=1,MAX($T$4:$T97)+1,""))</f>
        <v/>
      </c>
      <c r="U98" s="35" t="str">
        <f>IF(OR($A98="",$B98=""),"",$B98&amp;"|"&amp;SUMPRODUCT(($B$5:$B98=$B98)*($A$5:$A98&lt;&gt;"")))</f>
        <v/>
      </c>
      <c r="V98" s="35" t="str">
        <f>IFERROR(INDEX($B$5:$B$204,MATCH(ROW()-ROW($V$4),$T$5:$T$204,0)),"")</f>
        <v/>
      </c>
    </row>
    <row r="99" spans="1:22" x14ac:dyDescent="0.25">
      <c r="A99" s="23"/>
      <c r="B99" s="23"/>
      <c r="C99" s="23"/>
      <c r="D99" s="24"/>
      <c r="E99" s="25"/>
      <c r="F99" s="25"/>
      <c r="G99" s="26"/>
      <c r="H99" s="27"/>
      <c r="I99" s="28"/>
      <c r="J99" s="25"/>
      <c r="K99" s="29" t="str">
        <f>IF($S99="","",IF(AND(ISNUMBER($F99),$S99&gt;$F99),"",$S99))</f>
        <v/>
      </c>
      <c r="L99" s="30" t="str">
        <f>IF($K99="","",$K99-TODAY())</f>
        <v/>
      </c>
      <c r="M99" s="31"/>
      <c r="N99" s="28"/>
      <c r="O99" s="32"/>
      <c r="P99" s="23"/>
      <c r="Q99" s="33" t="str">
        <f>IF($E99="","",IF($J99="",TODAY()-1,$J99))</f>
        <v/>
      </c>
      <c r="R99" s="34" t="str">
        <f>IF(OR($E99="",N($I99)&lt;1),"",ROUNDUP((DATEDIF($E99,MAX($E99,$Q99),"m")+1)/$I99,0))</f>
        <v/>
      </c>
      <c r="S99" s="33" t="str">
        <f>IF($R99="","",IF(EDATE($E99,$I99*$R99)&gt;$Q99,EDATE($E99,$I99*$R99),EDATE($E99,$I99*($R99+1))))</f>
        <v/>
      </c>
      <c r="T99" s="34" t="str">
        <f>IF($B99="","",IF(COUNTIF($B$5:$B99,$B99)=1,MAX($T$4:$T98)+1,""))</f>
        <v/>
      </c>
      <c r="U99" s="35" t="str">
        <f>IF(OR($A99="",$B99=""),"",$B99&amp;"|"&amp;SUMPRODUCT(($B$5:$B99=$B99)*($A$5:$A99&lt;&gt;"")))</f>
        <v/>
      </c>
      <c r="V99" s="35" t="str">
        <f>IFERROR(INDEX($B$5:$B$204,MATCH(ROW()-ROW($V$4),$T$5:$T$204,0)),"")</f>
        <v/>
      </c>
    </row>
    <row r="100" spans="1:22" x14ac:dyDescent="0.25">
      <c r="A100" s="36"/>
      <c r="B100" s="36"/>
      <c r="C100" s="36"/>
      <c r="D100" s="37"/>
      <c r="E100" s="38"/>
      <c r="F100" s="38"/>
      <c r="G100" s="39"/>
      <c r="H100" s="40"/>
      <c r="I100" s="41"/>
      <c r="J100" s="38"/>
      <c r="K100" s="29" t="str">
        <f>IF($S100="","",IF(AND(ISNUMBER($F100),$S100&gt;$F100),"",$S100))</f>
        <v/>
      </c>
      <c r="L100" s="30" t="str">
        <f>IF($K100="","",$K100-TODAY())</f>
        <v/>
      </c>
      <c r="M100" s="42"/>
      <c r="N100" s="41"/>
      <c r="O100" s="43"/>
      <c r="P100" s="36"/>
      <c r="Q100" s="33" t="str">
        <f>IF($E100="","",IF($J100="",TODAY()-1,$J100))</f>
        <v/>
      </c>
      <c r="R100" s="34" t="str">
        <f>IF(OR($E100="",N($I100)&lt;1),"",ROUNDUP((DATEDIF($E100,MAX($E100,$Q100),"m")+1)/$I100,0))</f>
        <v/>
      </c>
      <c r="S100" s="33" t="str">
        <f>IF($R100="","",IF(EDATE($E100,$I100*$R100)&gt;$Q100,EDATE($E100,$I100*$R100),EDATE($E100,$I100*($R100+1))))</f>
        <v/>
      </c>
      <c r="T100" s="34" t="str">
        <f>IF($B100="","",IF(COUNTIF($B$5:$B100,$B100)=1,MAX($T$4:$T99)+1,""))</f>
        <v/>
      </c>
      <c r="U100" s="35" t="str">
        <f>IF(OR($A100="",$B100=""),"",$B100&amp;"|"&amp;SUMPRODUCT(($B$5:$B100=$B100)*($A$5:$A100&lt;&gt;"")))</f>
        <v/>
      </c>
      <c r="V100" s="35" t="str">
        <f>IFERROR(INDEX($B$5:$B$204,MATCH(ROW()-ROW($V$4),$T$5:$T$204,0)),"")</f>
        <v/>
      </c>
    </row>
    <row r="101" spans="1:22" x14ac:dyDescent="0.25">
      <c r="A101" s="23"/>
      <c r="B101" s="23"/>
      <c r="C101" s="23"/>
      <c r="D101" s="24"/>
      <c r="E101" s="25"/>
      <c r="F101" s="25"/>
      <c r="G101" s="26"/>
      <c r="H101" s="27"/>
      <c r="I101" s="28"/>
      <c r="J101" s="25"/>
      <c r="K101" s="29" t="str">
        <f>IF($S101="","",IF(AND(ISNUMBER($F101),$S101&gt;$F101),"",$S101))</f>
        <v/>
      </c>
      <c r="L101" s="30" t="str">
        <f>IF($K101="","",$K101-TODAY())</f>
        <v/>
      </c>
      <c r="M101" s="31"/>
      <c r="N101" s="28"/>
      <c r="O101" s="32"/>
      <c r="P101" s="23"/>
      <c r="Q101" s="33" t="str">
        <f>IF($E101="","",IF($J101="",TODAY()-1,$J101))</f>
        <v/>
      </c>
      <c r="R101" s="34" t="str">
        <f>IF(OR($E101="",N($I101)&lt;1),"",ROUNDUP((DATEDIF($E101,MAX($E101,$Q101),"m")+1)/$I101,0))</f>
        <v/>
      </c>
      <c r="S101" s="33" t="str">
        <f>IF($R101="","",IF(EDATE($E101,$I101*$R101)&gt;$Q101,EDATE($E101,$I101*$R101),EDATE($E101,$I101*($R101+1))))</f>
        <v/>
      </c>
      <c r="T101" s="34" t="str">
        <f>IF($B101="","",IF(COUNTIF($B$5:$B101,$B101)=1,MAX($T$4:$T100)+1,""))</f>
        <v/>
      </c>
      <c r="U101" s="35" t="str">
        <f>IF(OR($A101="",$B101=""),"",$B101&amp;"|"&amp;SUMPRODUCT(($B$5:$B101=$B101)*($A$5:$A101&lt;&gt;"")))</f>
        <v/>
      </c>
      <c r="V101" s="35" t="str">
        <f>IFERROR(INDEX($B$5:$B$204,MATCH(ROW()-ROW($V$4),$T$5:$T$204,0)),"")</f>
        <v/>
      </c>
    </row>
    <row r="102" spans="1:22" x14ac:dyDescent="0.25">
      <c r="A102" s="36"/>
      <c r="B102" s="36"/>
      <c r="C102" s="36"/>
      <c r="D102" s="37"/>
      <c r="E102" s="38"/>
      <c r="F102" s="38"/>
      <c r="G102" s="39"/>
      <c r="H102" s="40"/>
      <c r="I102" s="41"/>
      <c r="J102" s="38"/>
      <c r="K102" s="29" t="str">
        <f>IF($S102="","",IF(AND(ISNUMBER($F102),$S102&gt;$F102),"",$S102))</f>
        <v/>
      </c>
      <c r="L102" s="30" t="str">
        <f>IF($K102="","",$K102-TODAY())</f>
        <v/>
      </c>
      <c r="M102" s="42"/>
      <c r="N102" s="41"/>
      <c r="O102" s="43"/>
      <c r="P102" s="36"/>
      <c r="Q102" s="33" t="str">
        <f>IF($E102="","",IF($J102="",TODAY()-1,$J102))</f>
        <v/>
      </c>
      <c r="R102" s="34" t="str">
        <f>IF(OR($E102="",N($I102)&lt;1),"",ROUNDUP((DATEDIF($E102,MAX($E102,$Q102),"m")+1)/$I102,0))</f>
        <v/>
      </c>
      <c r="S102" s="33" t="str">
        <f>IF($R102="","",IF(EDATE($E102,$I102*$R102)&gt;$Q102,EDATE($E102,$I102*$R102),EDATE($E102,$I102*($R102+1))))</f>
        <v/>
      </c>
      <c r="T102" s="34" t="str">
        <f>IF($B102="","",IF(COUNTIF($B$5:$B102,$B102)=1,MAX($T$4:$T101)+1,""))</f>
        <v/>
      </c>
      <c r="U102" s="35" t="str">
        <f>IF(OR($A102="",$B102=""),"",$B102&amp;"|"&amp;SUMPRODUCT(($B$5:$B102=$B102)*($A$5:$A102&lt;&gt;"")))</f>
        <v/>
      </c>
      <c r="V102" s="35" t="str">
        <f>IFERROR(INDEX($B$5:$B$204,MATCH(ROW()-ROW($V$4),$T$5:$T$204,0)),"")</f>
        <v/>
      </c>
    </row>
    <row r="103" spans="1:22" x14ac:dyDescent="0.25">
      <c r="A103" s="23"/>
      <c r="B103" s="23"/>
      <c r="C103" s="23"/>
      <c r="D103" s="24"/>
      <c r="E103" s="25"/>
      <c r="F103" s="25"/>
      <c r="G103" s="26"/>
      <c r="H103" s="27"/>
      <c r="I103" s="28"/>
      <c r="J103" s="25"/>
      <c r="K103" s="29" t="str">
        <f>IF($S103="","",IF(AND(ISNUMBER($F103),$S103&gt;$F103),"",$S103))</f>
        <v/>
      </c>
      <c r="L103" s="30" t="str">
        <f>IF($K103="","",$K103-TODAY())</f>
        <v/>
      </c>
      <c r="M103" s="31"/>
      <c r="N103" s="28"/>
      <c r="O103" s="32"/>
      <c r="P103" s="23"/>
      <c r="Q103" s="33" t="str">
        <f>IF($E103="","",IF($J103="",TODAY()-1,$J103))</f>
        <v/>
      </c>
      <c r="R103" s="34" t="str">
        <f>IF(OR($E103="",N($I103)&lt;1),"",ROUNDUP((DATEDIF($E103,MAX($E103,$Q103),"m")+1)/$I103,0))</f>
        <v/>
      </c>
      <c r="S103" s="33" t="str">
        <f>IF($R103="","",IF(EDATE($E103,$I103*$R103)&gt;$Q103,EDATE($E103,$I103*$R103),EDATE($E103,$I103*($R103+1))))</f>
        <v/>
      </c>
      <c r="T103" s="34" t="str">
        <f>IF($B103="","",IF(COUNTIF($B$5:$B103,$B103)=1,MAX($T$4:$T102)+1,""))</f>
        <v/>
      </c>
      <c r="U103" s="35" t="str">
        <f>IF(OR($A103="",$B103=""),"",$B103&amp;"|"&amp;SUMPRODUCT(($B$5:$B103=$B103)*($A$5:$A103&lt;&gt;"")))</f>
        <v/>
      </c>
      <c r="V103" s="35" t="str">
        <f>IFERROR(INDEX($B$5:$B$204,MATCH(ROW()-ROW($V$4),$T$5:$T$204,0)),"")</f>
        <v/>
      </c>
    </row>
    <row r="104" spans="1:22" x14ac:dyDescent="0.25">
      <c r="A104" s="36"/>
      <c r="B104" s="36"/>
      <c r="C104" s="36"/>
      <c r="D104" s="37"/>
      <c r="E104" s="38"/>
      <c r="F104" s="38"/>
      <c r="G104" s="39"/>
      <c r="H104" s="40"/>
      <c r="I104" s="41"/>
      <c r="J104" s="38"/>
      <c r="K104" s="29" t="str">
        <f>IF($S104="","",IF(AND(ISNUMBER($F104),$S104&gt;$F104),"",$S104))</f>
        <v/>
      </c>
      <c r="L104" s="30" t="str">
        <f>IF($K104="","",$K104-TODAY())</f>
        <v/>
      </c>
      <c r="M104" s="42"/>
      <c r="N104" s="41"/>
      <c r="O104" s="43"/>
      <c r="P104" s="36"/>
      <c r="Q104" s="33" t="str">
        <f>IF($E104="","",IF($J104="",TODAY()-1,$J104))</f>
        <v/>
      </c>
      <c r="R104" s="34" t="str">
        <f>IF(OR($E104="",N($I104)&lt;1),"",ROUNDUP((DATEDIF($E104,MAX($E104,$Q104),"m")+1)/$I104,0))</f>
        <v/>
      </c>
      <c r="S104" s="33" t="str">
        <f>IF($R104="","",IF(EDATE($E104,$I104*$R104)&gt;$Q104,EDATE($E104,$I104*$R104),EDATE($E104,$I104*($R104+1))))</f>
        <v/>
      </c>
      <c r="T104" s="34" t="str">
        <f>IF($B104="","",IF(COUNTIF($B$5:$B104,$B104)=1,MAX($T$4:$T103)+1,""))</f>
        <v/>
      </c>
      <c r="U104" s="35" t="str">
        <f>IF(OR($A104="",$B104=""),"",$B104&amp;"|"&amp;SUMPRODUCT(($B$5:$B104=$B104)*($A$5:$A104&lt;&gt;"")))</f>
        <v/>
      </c>
      <c r="V104" s="35" t="str">
        <f>IFERROR(INDEX($B$5:$B$204,MATCH(ROW()-ROW($V$4),$T$5:$T$204,0)),"")</f>
        <v/>
      </c>
    </row>
    <row r="105" spans="1:22" x14ac:dyDescent="0.25">
      <c r="A105" s="23"/>
      <c r="B105" s="23"/>
      <c r="C105" s="23"/>
      <c r="D105" s="24"/>
      <c r="E105" s="25"/>
      <c r="F105" s="25"/>
      <c r="G105" s="26"/>
      <c r="H105" s="27"/>
      <c r="I105" s="28"/>
      <c r="J105" s="25"/>
      <c r="K105" s="29" t="str">
        <f>IF($S105="","",IF(AND(ISNUMBER($F105),$S105&gt;$F105),"",$S105))</f>
        <v/>
      </c>
      <c r="L105" s="30" t="str">
        <f>IF($K105="","",$K105-TODAY())</f>
        <v/>
      </c>
      <c r="M105" s="31"/>
      <c r="N105" s="28"/>
      <c r="O105" s="32"/>
      <c r="P105" s="23"/>
      <c r="Q105" s="33" t="str">
        <f>IF($E105="","",IF($J105="",TODAY()-1,$J105))</f>
        <v/>
      </c>
      <c r="R105" s="34" t="str">
        <f>IF(OR($E105="",N($I105)&lt;1),"",ROUNDUP((DATEDIF($E105,MAX($E105,$Q105),"m")+1)/$I105,0))</f>
        <v/>
      </c>
      <c r="S105" s="33" t="str">
        <f>IF($R105="","",IF(EDATE($E105,$I105*$R105)&gt;$Q105,EDATE($E105,$I105*$R105),EDATE($E105,$I105*($R105+1))))</f>
        <v/>
      </c>
      <c r="T105" s="34" t="str">
        <f>IF($B105="","",IF(COUNTIF($B$5:$B105,$B105)=1,MAX($T$4:$T104)+1,""))</f>
        <v/>
      </c>
      <c r="U105" s="35" t="str">
        <f>IF(OR($A105="",$B105=""),"",$B105&amp;"|"&amp;SUMPRODUCT(($B$5:$B105=$B105)*($A$5:$A105&lt;&gt;"")))</f>
        <v/>
      </c>
      <c r="V105" s="35" t="str">
        <f>IFERROR(INDEX($B$5:$B$204,MATCH(ROW()-ROW($V$4),$T$5:$T$204,0)),"")</f>
        <v/>
      </c>
    </row>
    <row r="106" spans="1:22" x14ac:dyDescent="0.25">
      <c r="A106" s="36"/>
      <c r="B106" s="36"/>
      <c r="C106" s="36"/>
      <c r="D106" s="37"/>
      <c r="E106" s="38"/>
      <c r="F106" s="38"/>
      <c r="G106" s="39"/>
      <c r="H106" s="40"/>
      <c r="I106" s="41"/>
      <c r="J106" s="38"/>
      <c r="K106" s="29" t="str">
        <f>IF($S106="","",IF(AND(ISNUMBER($F106),$S106&gt;$F106),"",$S106))</f>
        <v/>
      </c>
      <c r="L106" s="30" t="str">
        <f>IF($K106="","",$K106-TODAY())</f>
        <v/>
      </c>
      <c r="M106" s="42"/>
      <c r="N106" s="41"/>
      <c r="O106" s="43"/>
      <c r="P106" s="36"/>
      <c r="Q106" s="33" t="str">
        <f>IF($E106="","",IF($J106="",TODAY()-1,$J106))</f>
        <v/>
      </c>
      <c r="R106" s="34" t="str">
        <f>IF(OR($E106="",N($I106)&lt;1),"",ROUNDUP((DATEDIF($E106,MAX($E106,$Q106),"m")+1)/$I106,0))</f>
        <v/>
      </c>
      <c r="S106" s="33" t="str">
        <f>IF($R106="","",IF(EDATE($E106,$I106*$R106)&gt;$Q106,EDATE($E106,$I106*$R106),EDATE($E106,$I106*($R106+1))))</f>
        <v/>
      </c>
      <c r="T106" s="34" t="str">
        <f>IF($B106="","",IF(COUNTIF($B$5:$B106,$B106)=1,MAX($T$4:$T105)+1,""))</f>
        <v/>
      </c>
      <c r="U106" s="35" t="str">
        <f>IF(OR($A106="",$B106=""),"",$B106&amp;"|"&amp;SUMPRODUCT(($B$5:$B106=$B106)*($A$5:$A106&lt;&gt;"")))</f>
        <v/>
      </c>
      <c r="V106" s="35" t="str">
        <f>IFERROR(INDEX($B$5:$B$204,MATCH(ROW()-ROW($V$4),$T$5:$T$204,0)),"")</f>
        <v/>
      </c>
    </row>
    <row r="107" spans="1:22" x14ac:dyDescent="0.25">
      <c r="A107" s="23"/>
      <c r="B107" s="23"/>
      <c r="C107" s="23"/>
      <c r="D107" s="24"/>
      <c r="E107" s="25"/>
      <c r="F107" s="25"/>
      <c r="G107" s="26"/>
      <c r="H107" s="27"/>
      <c r="I107" s="28"/>
      <c r="J107" s="25"/>
      <c r="K107" s="29" t="str">
        <f>IF($S107="","",IF(AND(ISNUMBER($F107),$S107&gt;$F107),"",$S107))</f>
        <v/>
      </c>
      <c r="L107" s="30" t="str">
        <f>IF($K107="","",$K107-TODAY())</f>
        <v/>
      </c>
      <c r="M107" s="31"/>
      <c r="N107" s="28"/>
      <c r="O107" s="32"/>
      <c r="P107" s="23"/>
      <c r="Q107" s="33" t="str">
        <f>IF($E107="","",IF($J107="",TODAY()-1,$J107))</f>
        <v/>
      </c>
      <c r="R107" s="34" t="str">
        <f>IF(OR($E107="",N($I107)&lt;1),"",ROUNDUP((DATEDIF($E107,MAX($E107,$Q107),"m")+1)/$I107,0))</f>
        <v/>
      </c>
      <c r="S107" s="33" t="str">
        <f>IF($R107="","",IF(EDATE($E107,$I107*$R107)&gt;$Q107,EDATE($E107,$I107*$R107),EDATE($E107,$I107*($R107+1))))</f>
        <v/>
      </c>
      <c r="T107" s="34" t="str">
        <f>IF($B107="","",IF(COUNTIF($B$5:$B107,$B107)=1,MAX($T$4:$T106)+1,""))</f>
        <v/>
      </c>
      <c r="U107" s="35" t="str">
        <f>IF(OR($A107="",$B107=""),"",$B107&amp;"|"&amp;SUMPRODUCT(($B$5:$B107=$B107)*($A$5:$A107&lt;&gt;"")))</f>
        <v/>
      </c>
      <c r="V107" s="35" t="str">
        <f>IFERROR(INDEX($B$5:$B$204,MATCH(ROW()-ROW($V$4),$T$5:$T$204,0)),"")</f>
        <v/>
      </c>
    </row>
    <row r="108" spans="1:22" x14ac:dyDescent="0.25">
      <c r="A108" s="36"/>
      <c r="B108" s="36"/>
      <c r="C108" s="36"/>
      <c r="D108" s="37"/>
      <c r="E108" s="38"/>
      <c r="F108" s="38"/>
      <c r="G108" s="39"/>
      <c r="H108" s="40"/>
      <c r="I108" s="41"/>
      <c r="J108" s="38"/>
      <c r="K108" s="29" t="str">
        <f>IF($S108="","",IF(AND(ISNUMBER($F108),$S108&gt;$F108),"",$S108))</f>
        <v/>
      </c>
      <c r="L108" s="30" t="str">
        <f>IF($K108="","",$K108-TODAY())</f>
        <v/>
      </c>
      <c r="M108" s="42"/>
      <c r="N108" s="41"/>
      <c r="O108" s="43"/>
      <c r="P108" s="36"/>
      <c r="Q108" s="33" t="str">
        <f>IF($E108="","",IF($J108="",TODAY()-1,$J108))</f>
        <v/>
      </c>
      <c r="R108" s="34" t="str">
        <f>IF(OR($E108="",N($I108)&lt;1),"",ROUNDUP((DATEDIF($E108,MAX($E108,$Q108),"m")+1)/$I108,0))</f>
        <v/>
      </c>
      <c r="S108" s="33" t="str">
        <f>IF($R108="","",IF(EDATE($E108,$I108*$R108)&gt;$Q108,EDATE($E108,$I108*$R108),EDATE($E108,$I108*($R108+1))))</f>
        <v/>
      </c>
      <c r="T108" s="34" t="str">
        <f>IF($B108="","",IF(COUNTIF($B$5:$B108,$B108)=1,MAX($T$4:$T107)+1,""))</f>
        <v/>
      </c>
      <c r="U108" s="35" t="str">
        <f>IF(OR($A108="",$B108=""),"",$B108&amp;"|"&amp;SUMPRODUCT(($B$5:$B108=$B108)*($A$5:$A108&lt;&gt;"")))</f>
        <v/>
      </c>
      <c r="V108" s="35" t="str">
        <f>IFERROR(INDEX($B$5:$B$204,MATCH(ROW()-ROW($V$4),$T$5:$T$204,0)),"")</f>
        <v/>
      </c>
    </row>
    <row r="109" spans="1:22" x14ac:dyDescent="0.25">
      <c r="A109" s="23"/>
      <c r="B109" s="23"/>
      <c r="C109" s="23"/>
      <c r="D109" s="24"/>
      <c r="E109" s="25"/>
      <c r="F109" s="25"/>
      <c r="G109" s="26"/>
      <c r="H109" s="27"/>
      <c r="I109" s="28"/>
      <c r="J109" s="25"/>
      <c r="K109" s="29" t="str">
        <f>IF($S109="","",IF(AND(ISNUMBER($F109),$S109&gt;$F109),"",$S109))</f>
        <v/>
      </c>
      <c r="L109" s="30" t="str">
        <f>IF($K109="","",$K109-TODAY())</f>
        <v/>
      </c>
      <c r="M109" s="31"/>
      <c r="N109" s="28"/>
      <c r="O109" s="32"/>
      <c r="P109" s="23"/>
      <c r="Q109" s="33" t="str">
        <f>IF($E109="","",IF($J109="",TODAY()-1,$J109))</f>
        <v/>
      </c>
      <c r="R109" s="34" t="str">
        <f>IF(OR($E109="",N($I109)&lt;1),"",ROUNDUP((DATEDIF($E109,MAX($E109,$Q109),"m")+1)/$I109,0))</f>
        <v/>
      </c>
      <c r="S109" s="33" t="str">
        <f>IF($R109="","",IF(EDATE($E109,$I109*$R109)&gt;$Q109,EDATE($E109,$I109*$R109),EDATE($E109,$I109*($R109+1))))</f>
        <v/>
      </c>
      <c r="T109" s="34" t="str">
        <f>IF($B109="","",IF(COUNTIF($B$5:$B109,$B109)=1,MAX($T$4:$T108)+1,""))</f>
        <v/>
      </c>
      <c r="U109" s="35" t="str">
        <f>IF(OR($A109="",$B109=""),"",$B109&amp;"|"&amp;SUMPRODUCT(($B$5:$B109=$B109)*($A$5:$A109&lt;&gt;"")))</f>
        <v/>
      </c>
      <c r="V109" s="35" t="str">
        <f>IFERROR(INDEX($B$5:$B$204,MATCH(ROW()-ROW($V$4),$T$5:$T$204,0)),"")</f>
        <v/>
      </c>
    </row>
    <row r="110" spans="1:22" x14ac:dyDescent="0.25">
      <c r="A110" s="36"/>
      <c r="B110" s="36"/>
      <c r="C110" s="36"/>
      <c r="D110" s="37"/>
      <c r="E110" s="38"/>
      <c r="F110" s="38"/>
      <c r="G110" s="39"/>
      <c r="H110" s="40"/>
      <c r="I110" s="41"/>
      <c r="J110" s="38"/>
      <c r="K110" s="29" t="str">
        <f>IF($S110="","",IF(AND(ISNUMBER($F110),$S110&gt;$F110),"",$S110))</f>
        <v/>
      </c>
      <c r="L110" s="30" t="str">
        <f>IF($K110="","",$K110-TODAY())</f>
        <v/>
      </c>
      <c r="M110" s="42"/>
      <c r="N110" s="41"/>
      <c r="O110" s="43"/>
      <c r="P110" s="36"/>
      <c r="Q110" s="33" t="str">
        <f>IF($E110="","",IF($J110="",TODAY()-1,$J110))</f>
        <v/>
      </c>
      <c r="R110" s="34" t="str">
        <f>IF(OR($E110="",N($I110)&lt;1),"",ROUNDUP((DATEDIF($E110,MAX($E110,$Q110),"m")+1)/$I110,0))</f>
        <v/>
      </c>
      <c r="S110" s="33" t="str">
        <f>IF($R110="","",IF(EDATE($E110,$I110*$R110)&gt;$Q110,EDATE($E110,$I110*$R110),EDATE($E110,$I110*($R110+1))))</f>
        <v/>
      </c>
      <c r="T110" s="34" t="str">
        <f>IF($B110="","",IF(COUNTIF($B$5:$B110,$B110)=1,MAX($T$4:$T109)+1,""))</f>
        <v/>
      </c>
      <c r="U110" s="35" t="str">
        <f>IF(OR($A110="",$B110=""),"",$B110&amp;"|"&amp;SUMPRODUCT(($B$5:$B110=$B110)*($A$5:$A110&lt;&gt;"")))</f>
        <v/>
      </c>
      <c r="V110" s="35" t="str">
        <f>IFERROR(INDEX($B$5:$B$204,MATCH(ROW()-ROW($V$4),$T$5:$T$204,0)),"")</f>
        <v/>
      </c>
    </row>
    <row r="111" spans="1:22" x14ac:dyDescent="0.25">
      <c r="A111" s="23"/>
      <c r="B111" s="23"/>
      <c r="C111" s="23"/>
      <c r="D111" s="24"/>
      <c r="E111" s="25"/>
      <c r="F111" s="25"/>
      <c r="G111" s="26"/>
      <c r="H111" s="27"/>
      <c r="I111" s="28"/>
      <c r="J111" s="25"/>
      <c r="K111" s="29" t="str">
        <f>IF($S111="","",IF(AND(ISNUMBER($F111),$S111&gt;$F111),"",$S111))</f>
        <v/>
      </c>
      <c r="L111" s="30" t="str">
        <f>IF($K111="","",$K111-TODAY())</f>
        <v/>
      </c>
      <c r="M111" s="31"/>
      <c r="N111" s="28"/>
      <c r="O111" s="32"/>
      <c r="P111" s="23"/>
      <c r="Q111" s="33" t="str">
        <f>IF($E111="","",IF($J111="",TODAY()-1,$J111))</f>
        <v/>
      </c>
      <c r="R111" s="34" t="str">
        <f>IF(OR($E111="",N($I111)&lt;1),"",ROUNDUP((DATEDIF($E111,MAX($E111,$Q111),"m")+1)/$I111,0))</f>
        <v/>
      </c>
      <c r="S111" s="33" t="str">
        <f>IF($R111="","",IF(EDATE($E111,$I111*$R111)&gt;$Q111,EDATE($E111,$I111*$R111),EDATE($E111,$I111*($R111+1))))</f>
        <v/>
      </c>
      <c r="T111" s="34" t="str">
        <f>IF($B111="","",IF(COUNTIF($B$5:$B111,$B111)=1,MAX($T$4:$T110)+1,""))</f>
        <v/>
      </c>
      <c r="U111" s="35" t="str">
        <f>IF(OR($A111="",$B111=""),"",$B111&amp;"|"&amp;SUMPRODUCT(($B$5:$B111=$B111)*($A$5:$A111&lt;&gt;"")))</f>
        <v/>
      </c>
      <c r="V111" s="35" t="str">
        <f>IFERROR(INDEX($B$5:$B$204,MATCH(ROW()-ROW($V$4),$T$5:$T$204,0)),"")</f>
        <v/>
      </c>
    </row>
    <row r="112" spans="1:22" x14ac:dyDescent="0.25">
      <c r="A112" s="36"/>
      <c r="B112" s="36"/>
      <c r="C112" s="36"/>
      <c r="D112" s="37"/>
      <c r="E112" s="38"/>
      <c r="F112" s="38"/>
      <c r="G112" s="39"/>
      <c r="H112" s="40"/>
      <c r="I112" s="41"/>
      <c r="J112" s="38"/>
      <c r="K112" s="29" t="str">
        <f>IF($S112="","",IF(AND(ISNUMBER($F112),$S112&gt;$F112),"",$S112))</f>
        <v/>
      </c>
      <c r="L112" s="30" t="str">
        <f>IF($K112="","",$K112-TODAY())</f>
        <v/>
      </c>
      <c r="M112" s="42"/>
      <c r="N112" s="41"/>
      <c r="O112" s="43"/>
      <c r="P112" s="36"/>
      <c r="Q112" s="33" t="str">
        <f>IF($E112="","",IF($J112="",TODAY()-1,$J112))</f>
        <v/>
      </c>
      <c r="R112" s="34" t="str">
        <f>IF(OR($E112="",N($I112)&lt;1),"",ROUNDUP((DATEDIF($E112,MAX($E112,$Q112),"m")+1)/$I112,0))</f>
        <v/>
      </c>
      <c r="S112" s="33" t="str">
        <f>IF($R112="","",IF(EDATE($E112,$I112*$R112)&gt;$Q112,EDATE($E112,$I112*$R112),EDATE($E112,$I112*($R112+1))))</f>
        <v/>
      </c>
      <c r="T112" s="34" t="str">
        <f>IF($B112="","",IF(COUNTIF($B$5:$B112,$B112)=1,MAX($T$4:$T111)+1,""))</f>
        <v/>
      </c>
      <c r="U112" s="35" t="str">
        <f>IF(OR($A112="",$B112=""),"",$B112&amp;"|"&amp;SUMPRODUCT(($B$5:$B112=$B112)*($A$5:$A112&lt;&gt;"")))</f>
        <v/>
      </c>
      <c r="V112" s="35" t="str">
        <f>IFERROR(INDEX($B$5:$B$204,MATCH(ROW()-ROW($V$4),$T$5:$T$204,0)),"")</f>
        <v/>
      </c>
    </row>
    <row r="113" spans="1:22" x14ac:dyDescent="0.25">
      <c r="A113" s="23"/>
      <c r="B113" s="23"/>
      <c r="C113" s="23"/>
      <c r="D113" s="24"/>
      <c r="E113" s="25"/>
      <c r="F113" s="25"/>
      <c r="G113" s="26"/>
      <c r="H113" s="27"/>
      <c r="I113" s="28"/>
      <c r="J113" s="25"/>
      <c r="K113" s="29" t="str">
        <f>IF($S113="","",IF(AND(ISNUMBER($F113),$S113&gt;$F113),"",$S113))</f>
        <v/>
      </c>
      <c r="L113" s="30" t="str">
        <f>IF($K113="","",$K113-TODAY())</f>
        <v/>
      </c>
      <c r="M113" s="31"/>
      <c r="N113" s="28"/>
      <c r="O113" s="32"/>
      <c r="P113" s="23"/>
      <c r="Q113" s="33" t="str">
        <f>IF($E113="","",IF($J113="",TODAY()-1,$J113))</f>
        <v/>
      </c>
      <c r="R113" s="34" t="str">
        <f>IF(OR($E113="",N($I113)&lt;1),"",ROUNDUP((DATEDIF($E113,MAX($E113,$Q113),"m")+1)/$I113,0))</f>
        <v/>
      </c>
      <c r="S113" s="33" t="str">
        <f>IF($R113="","",IF(EDATE($E113,$I113*$R113)&gt;$Q113,EDATE($E113,$I113*$R113),EDATE($E113,$I113*($R113+1))))</f>
        <v/>
      </c>
      <c r="T113" s="34" t="str">
        <f>IF($B113="","",IF(COUNTIF($B$5:$B113,$B113)=1,MAX($T$4:$T112)+1,""))</f>
        <v/>
      </c>
      <c r="U113" s="35" t="str">
        <f>IF(OR($A113="",$B113=""),"",$B113&amp;"|"&amp;SUMPRODUCT(($B$5:$B113=$B113)*($A$5:$A113&lt;&gt;"")))</f>
        <v/>
      </c>
      <c r="V113" s="35" t="str">
        <f>IFERROR(INDEX($B$5:$B$204,MATCH(ROW()-ROW($V$4),$T$5:$T$204,0)),"")</f>
        <v/>
      </c>
    </row>
    <row r="114" spans="1:22" x14ac:dyDescent="0.25">
      <c r="A114" s="36"/>
      <c r="B114" s="36"/>
      <c r="C114" s="36"/>
      <c r="D114" s="37"/>
      <c r="E114" s="38"/>
      <c r="F114" s="38"/>
      <c r="G114" s="39"/>
      <c r="H114" s="40"/>
      <c r="I114" s="41"/>
      <c r="J114" s="38"/>
      <c r="K114" s="29" t="str">
        <f>IF($S114="","",IF(AND(ISNUMBER($F114),$S114&gt;$F114),"",$S114))</f>
        <v/>
      </c>
      <c r="L114" s="30" t="str">
        <f>IF($K114="","",$K114-TODAY())</f>
        <v/>
      </c>
      <c r="M114" s="42"/>
      <c r="N114" s="41"/>
      <c r="O114" s="43"/>
      <c r="P114" s="36"/>
      <c r="Q114" s="33" t="str">
        <f>IF($E114="","",IF($J114="",TODAY()-1,$J114))</f>
        <v/>
      </c>
      <c r="R114" s="34" t="str">
        <f>IF(OR($E114="",N($I114)&lt;1),"",ROUNDUP((DATEDIF($E114,MAX($E114,$Q114),"m")+1)/$I114,0))</f>
        <v/>
      </c>
      <c r="S114" s="33" t="str">
        <f>IF($R114="","",IF(EDATE($E114,$I114*$R114)&gt;$Q114,EDATE($E114,$I114*$R114),EDATE($E114,$I114*($R114+1))))</f>
        <v/>
      </c>
      <c r="T114" s="34" t="str">
        <f>IF($B114="","",IF(COUNTIF($B$5:$B114,$B114)=1,MAX($T$4:$T113)+1,""))</f>
        <v/>
      </c>
      <c r="U114" s="35" t="str">
        <f>IF(OR($A114="",$B114=""),"",$B114&amp;"|"&amp;SUMPRODUCT(($B$5:$B114=$B114)*($A$5:$A114&lt;&gt;"")))</f>
        <v/>
      </c>
      <c r="V114" s="35" t="str">
        <f>IFERROR(INDEX($B$5:$B$204,MATCH(ROW()-ROW($V$4),$T$5:$T$204,0)),"")</f>
        <v/>
      </c>
    </row>
    <row r="115" spans="1:22" x14ac:dyDescent="0.25">
      <c r="A115" s="23"/>
      <c r="B115" s="23"/>
      <c r="C115" s="23"/>
      <c r="D115" s="24"/>
      <c r="E115" s="25"/>
      <c r="F115" s="25"/>
      <c r="G115" s="26"/>
      <c r="H115" s="27"/>
      <c r="I115" s="28"/>
      <c r="J115" s="25"/>
      <c r="K115" s="29" t="str">
        <f>IF($S115="","",IF(AND(ISNUMBER($F115),$S115&gt;$F115),"",$S115))</f>
        <v/>
      </c>
      <c r="L115" s="30" t="str">
        <f>IF($K115="","",$K115-TODAY())</f>
        <v/>
      </c>
      <c r="M115" s="31"/>
      <c r="N115" s="28"/>
      <c r="O115" s="32"/>
      <c r="P115" s="23"/>
      <c r="Q115" s="33" t="str">
        <f>IF($E115="","",IF($J115="",TODAY()-1,$J115))</f>
        <v/>
      </c>
      <c r="R115" s="34" t="str">
        <f>IF(OR($E115="",N($I115)&lt;1),"",ROUNDUP((DATEDIF($E115,MAX($E115,$Q115),"m")+1)/$I115,0))</f>
        <v/>
      </c>
      <c r="S115" s="33" t="str">
        <f>IF($R115="","",IF(EDATE($E115,$I115*$R115)&gt;$Q115,EDATE($E115,$I115*$R115),EDATE($E115,$I115*($R115+1))))</f>
        <v/>
      </c>
      <c r="T115" s="34" t="str">
        <f>IF($B115="","",IF(COUNTIF($B$5:$B115,$B115)=1,MAX($T$4:$T114)+1,""))</f>
        <v/>
      </c>
      <c r="U115" s="35" t="str">
        <f>IF(OR($A115="",$B115=""),"",$B115&amp;"|"&amp;SUMPRODUCT(($B$5:$B115=$B115)*($A$5:$A115&lt;&gt;"")))</f>
        <v/>
      </c>
      <c r="V115" s="35" t="str">
        <f>IFERROR(INDEX($B$5:$B$204,MATCH(ROW()-ROW($V$4),$T$5:$T$204,0)),"")</f>
        <v/>
      </c>
    </row>
    <row r="116" spans="1:22" x14ac:dyDescent="0.25">
      <c r="A116" s="36"/>
      <c r="B116" s="36"/>
      <c r="C116" s="36"/>
      <c r="D116" s="37"/>
      <c r="E116" s="38"/>
      <c r="F116" s="38"/>
      <c r="G116" s="39"/>
      <c r="H116" s="40"/>
      <c r="I116" s="41"/>
      <c r="J116" s="38"/>
      <c r="K116" s="29" t="str">
        <f>IF($S116="","",IF(AND(ISNUMBER($F116),$S116&gt;$F116),"",$S116))</f>
        <v/>
      </c>
      <c r="L116" s="30" t="str">
        <f>IF($K116="","",$K116-TODAY())</f>
        <v/>
      </c>
      <c r="M116" s="42"/>
      <c r="N116" s="41"/>
      <c r="O116" s="43"/>
      <c r="P116" s="36"/>
      <c r="Q116" s="33" t="str">
        <f>IF($E116="","",IF($J116="",TODAY()-1,$J116))</f>
        <v/>
      </c>
      <c r="R116" s="34" t="str">
        <f>IF(OR($E116="",N($I116)&lt;1),"",ROUNDUP((DATEDIF($E116,MAX($E116,$Q116),"m")+1)/$I116,0))</f>
        <v/>
      </c>
      <c r="S116" s="33" t="str">
        <f>IF($R116="","",IF(EDATE($E116,$I116*$R116)&gt;$Q116,EDATE($E116,$I116*$R116),EDATE($E116,$I116*($R116+1))))</f>
        <v/>
      </c>
      <c r="T116" s="34" t="str">
        <f>IF($B116="","",IF(COUNTIF($B$5:$B116,$B116)=1,MAX($T$4:$T115)+1,""))</f>
        <v/>
      </c>
      <c r="U116" s="35" t="str">
        <f>IF(OR($A116="",$B116=""),"",$B116&amp;"|"&amp;SUMPRODUCT(($B$5:$B116=$B116)*($A$5:$A116&lt;&gt;"")))</f>
        <v/>
      </c>
      <c r="V116" s="35" t="str">
        <f>IFERROR(INDEX($B$5:$B$204,MATCH(ROW()-ROW($V$4),$T$5:$T$204,0)),"")</f>
        <v/>
      </c>
    </row>
    <row r="117" spans="1:22" x14ac:dyDescent="0.25">
      <c r="A117" s="23"/>
      <c r="B117" s="23"/>
      <c r="C117" s="23"/>
      <c r="D117" s="24"/>
      <c r="E117" s="25"/>
      <c r="F117" s="25"/>
      <c r="G117" s="26"/>
      <c r="H117" s="27"/>
      <c r="I117" s="28"/>
      <c r="J117" s="25"/>
      <c r="K117" s="29" t="str">
        <f>IF($S117="","",IF(AND(ISNUMBER($F117),$S117&gt;$F117),"",$S117))</f>
        <v/>
      </c>
      <c r="L117" s="30" t="str">
        <f>IF($K117="","",$K117-TODAY())</f>
        <v/>
      </c>
      <c r="M117" s="31"/>
      <c r="N117" s="28"/>
      <c r="O117" s="32"/>
      <c r="P117" s="23"/>
      <c r="Q117" s="33" t="str">
        <f>IF($E117="","",IF($J117="",TODAY()-1,$J117))</f>
        <v/>
      </c>
      <c r="R117" s="34" t="str">
        <f>IF(OR($E117="",N($I117)&lt;1),"",ROUNDUP((DATEDIF($E117,MAX($E117,$Q117),"m")+1)/$I117,0))</f>
        <v/>
      </c>
      <c r="S117" s="33" t="str">
        <f>IF($R117="","",IF(EDATE($E117,$I117*$R117)&gt;$Q117,EDATE($E117,$I117*$R117),EDATE($E117,$I117*($R117+1))))</f>
        <v/>
      </c>
      <c r="T117" s="34" t="str">
        <f>IF($B117="","",IF(COUNTIF($B$5:$B117,$B117)=1,MAX($T$4:$T116)+1,""))</f>
        <v/>
      </c>
      <c r="U117" s="35" t="str">
        <f>IF(OR($A117="",$B117=""),"",$B117&amp;"|"&amp;SUMPRODUCT(($B$5:$B117=$B117)*($A$5:$A117&lt;&gt;"")))</f>
        <v/>
      </c>
      <c r="V117" s="35" t="str">
        <f>IFERROR(INDEX($B$5:$B$204,MATCH(ROW()-ROW($V$4),$T$5:$T$204,0)),"")</f>
        <v/>
      </c>
    </row>
    <row r="118" spans="1:22" x14ac:dyDescent="0.25">
      <c r="A118" s="36"/>
      <c r="B118" s="36"/>
      <c r="C118" s="36"/>
      <c r="D118" s="37"/>
      <c r="E118" s="38"/>
      <c r="F118" s="38"/>
      <c r="G118" s="39"/>
      <c r="H118" s="40"/>
      <c r="I118" s="41"/>
      <c r="J118" s="38"/>
      <c r="K118" s="29" t="str">
        <f>IF($S118="","",IF(AND(ISNUMBER($F118),$S118&gt;$F118),"",$S118))</f>
        <v/>
      </c>
      <c r="L118" s="30" t="str">
        <f>IF($K118="","",$K118-TODAY())</f>
        <v/>
      </c>
      <c r="M118" s="42"/>
      <c r="N118" s="41"/>
      <c r="O118" s="43"/>
      <c r="P118" s="36"/>
      <c r="Q118" s="33" t="str">
        <f>IF($E118="","",IF($J118="",TODAY()-1,$J118))</f>
        <v/>
      </c>
      <c r="R118" s="34" t="str">
        <f>IF(OR($E118="",N($I118)&lt;1),"",ROUNDUP((DATEDIF($E118,MAX($E118,$Q118),"m")+1)/$I118,0))</f>
        <v/>
      </c>
      <c r="S118" s="33" t="str">
        <f>IF($R118="","",IF(EDATE($E118,$I118*$R118)&gt;$Q118,EDATE($E118,$I118*$R118),EDATE($E118,$I118*($R118+1))))</f>
        <v/>
      </c>
      <c r="T118" s="34" t="str">
        <f>IF($B118="","",IF(COUNTIF($B$5:$B118,$B118)=1,MAX($T$4:$T117)+1,""))</f>
        <v/>
      </c>
      <c r="U118" s="35" t="str">
        <f>IF(OR($A118="",$B118=""),"",$B118&amp;"|"&amp;SUMPRODUCT(($B$5:$B118=$B118)*($A$5:$A118&lt;&gt;"")))</f>
        <v/>
      </c>
      <c r="V118" s="35" t="str">
        <f>IFERROR(INDEX($B$5:$B$204,MATCH(ROW()-ROW($V$4),$T$5:$T$204,0)),"")</f>
        <v/>
      </c>
    </row>
    <row r="119" spans="1:22" x14ac:dyDescent="0.25">
      <c r="A119" s="23"/>
      <c r="B119" s="23"/>
      <c r="C119" s="23"/>
      <c r="D119" s="24"/>
      <c r="E119" s="25"/>
      <c r="F119" s="25"/>
      <c r="G119" s="26"/>
      <c r="H119" s="27"/>
      <c r="I119" s="28"/>
      <c r="J119" s="25"/>
      <c r="K119" s="29" t="str">
        <f>IF($S119="","",IF(AND(ISNUMBER($F119),$S119&gt;$F119),"",$S119))</f>
        <v/>
      </c>
      <c r="L119" s="30" t="str">
        <f>IF($K119="","",$K119-TODAY())</f>
        <v/>
      </c>
      <c r="M119" s="31"/>
      <c r="N119" s="28"/>
      <c r="O119" s="32"/>
      <c r="P119" s="23"/>
      <c r="Q119" s="33" t="str">
        <f>IF($E119="","",IF($J119="",TODAY()-1,$J119))</f>
        <v/>
      </c>
      <c r="R119" s="34" t="str">
        <f>IF(OR($E119="",N($I119)&lt;1),"",ROUNDUP((DATEDIF($E119,MAX($E119,$Q119),"m")+1)/$I119,0))</f>
        <v/>
      </c>
      <c r="S119" s="33" t="str">
        <f>IF($R119="","",IF(EDATE($E119,$I119*$R119)&gt;$Q119,EDATE($E119,$I119*$R119),EDATE($E119,$I119*($R119+1))))</f>
        <v/>
      </c>
      <c r="T119" s="34" t="str">
        <f>IF($B119="","",IF(COUNTIF($B$5:$B119,$B119)=1,MAX($T$4:$T118)+1,""))</f>
        <v/>
      </c>
      <c r="U119" s="35" t="str">
        <f>IF(OR($A119="",$B119=""),"",$B119&amp;"|"&amp;SUMPRODUCT(($B$5:$B119=$B119)*($A$5:$A119&lt;&gt;"")))</f>
        <v/>
      </c>
      <c r="V119" s="35" t="str">
        <f>IFERROR(INDEX($B$5:$B$204,MATCH(ROW()-ROW($V$4),$T$5:$T$204,0)),"")</f>
        <v/>
      </c>
    </row>
    <row r="120" spans="1:22" x14ac:dyDescent="0.25">
      <c r="A120" s="36"/>
      <c r="B120" s="36"/>
      <c r="C120" s="36"/>
      <c r="D120" s="37"/>
      <c r="E120" s="38"/>
      <c r="F120" s="38"/>
      <c r="G120" s="39"/>
      <c r="H120" s="40"/>
      <c r="I120" s="41"/>
      <c r="J120" s="38"/>
      <c r="K120" s="29" t="str">
        <f>IF($S120="","",IF(AND(ISNUMBER($F120),$S120&gt;$F120),"",$S120))</f>
        <v/>
      </c>
      <c r="L120" s="30" t="str">
        <f>IF($K120="","",$K120-TODAY())</f>
        <v/>
      </c>
      <c r="M120" s="42"/>
      <c r="N120" s="41"/>
      <c r="O120" s="43"/>
      <c r="P120" s="36"/>
      <c r="Q120" s="33" t="str">
        <f>IF($E120="","",IF($J120="",TODAY()-1,$J120))</f>
        <v/>
      </c>
      <c r="R120" s="34" t="str">
        <f>IF(OR($E120="",N($I120)&lt;1),"",ROUNDUP((DATEDIF($E120,MAX($E120,$Q120),"m")+1)/$I120,0))</f>
        <v/>
      </c>
      <c r="S120" s="33" t="str">
        <f>IF($R120="","",IF(EDATE($E120,$I120*$R120)&gt;$Q120,EDATE($E120,$I120*$R120),EDATE($E120,$I120*($R120+1))))</f>
        <v/>
      </c>
      <c r="T120" s="34" t="str">
        <f>IF($B120="","",IF(COUNTIF($B$5:$B120,$B120)=1,MAX($T$4:$T119)+1,""))</f>
        <v/>
      </c>
      <c r="U120" s="35" t="str">
        <f>IF(OR($A120="",$B120=""),"",$B120&amp;"|"&amp;SUMPRODUCT(($B$5:$B120=$B120)*($A$5:$A120&lt;&gt;"")))</f>
        <v/>
      </c>
      <c r="V120" s="35" t="str">
        <f>IFERROR(INDEX($B$5:$B$204,MATCH(ROW()-ROW($V$4),$T$5:$T$204,0)),"")</f>
        <v/>
      </c>
    </row>
    <row r="121" spans="1:22" x14ac:dyDescent="0.25">
      <c r="A121" s="23"/>
      <c r="B121" s="23"/>
      <c r="C121" s="23"/>
      <c r="D121" s="24"/>
      <c r="E121" s="25"/>
      <c r="F121" s="25"/>
      <c r="G121" s="26"/>
      <c r="H121" s="27"/>
      <c r="I121" s="28"/>
      <c r="J121" s="25"/>
      <c r="K121" s="29" t="str">
        <f>IF($S121="","",IF(AND(ISNUMBER($F121),$S121&gt;$F121),"",$S121))</f>
        <v/>
      </c>
      <c r="L121" s="30" t="str">
        <f>IF($K121="","",$K121-TODAY())</f>
        <v/>
      </c>
      <c r="M121" s="31"/>
      <c r="N121" s="28"/>
      <c r="O121" s="32"/>
      <c r="P121" s="23"/>
      <c r="Q121" s="33" t="str">
        <f>IF($E121="","",IF($J121="",TODAY()-1,$J121))</f>
        <v/>
      </c>
      <c r="R121" s="34" t="str">
        <f>IF(OR($E121="",N($I121)&lt;1),"",ROUNDUP((DATEDIF($E121,MAX($E121,$Q121),"m")+1)/$I121,0))</f>
        <v/>
      </c>
      <c r="S121" s="33" t="str">
        <f>IF($R121="","",IF(EDATE($E121,$I121*$R121)&gt;$Q121,EDATE($E121,$I121*$R121),EDATE($E121,$I121*($R121+1))))</f>
        <v/>
      </c>
      <c r="T121" s="34" t="str">
        <f>IF($B121="","",IF(COUNTIF($B$5:$B121,$B121)=1,MAX($T$4:$T120)+1,""))</f>
        <v/>
      </c>
      <c r="U121" s="35" t="str">
        <f>IF(OR($A121="",$B121=""),"",$B121&amp;"|"&amp;SUMPRODUCT(($B$5:$B121=$B121)*($A$5:$A121&lt;&gt;"")))</f>
        <v/>
      </c>
      <c r="V121" s="35" t="str">
        <f>IFERROR(INDEX($B$5:$B$204,MATCH(ROW()-ROW($V$4),$T$5:$T$204,0)),"")</f>
        <v/>
      </c>
    </row>
    <row r="122" spans="1:22" x14ac:dyDescent="0.25">
      <c r="A122" s="36"/>
      <c r="B122" s="36"/>
      <c r="C122" s="36"/>
      <c r="D122" s="37"/>
      <c r="E122" s="38"/>
      <c r="F122" s="38"/>
      <c r="G122" s="39"/>
      <c r="H122" s="40"/>
      <c r="I122" s="41"/>
      <c r="J122" s="38"/>
      <c r="K122" s="29" t="str">
        <f>IF($S122="","",IF(AND(ISNUMBER($F122),$S122&gt;$F122),"",$S122))</f>
        <v/>
      </c>
      <c r="L122" s="30" t="str">
        <f>IF($K122="","",$K122-TODAY())</f>
        <v/>
      </c>
      <c r="M122" s="42"/>
      <c r="N122" s="41"/>
      <c r="O122" s="43"/>
      <c r="P122" s="36"/>
      <c r="Q122" s="33" t="str">
        <f>IF($E122="","",IF($J122="",TODAY()-1,$J122))</f>
        <v/>
      </c>
      <c r="R122" s="34" t="str">
        <f>IF(OR($E122="",N($I122)&lt;1),"",ROUNDUP((DATEDIF($E122,MAX($E122,$Q122),"m")+1)/$I122,0))</f>
        <v/>
      </c>
      <c r="S122" s="33" t="str">
        <f>IF($R122="","",IF(EDATE($E122,$I122*$R122)&gt;$Q122,EDATE($E122,$I122*$R122),EDATE($E122,$I122*($R122+1))))</f>
        <v/>
      </c>
      <c r="T122" s="34" t="str">
        <f>IF($B122="","",IF(COUNTIF($B$5:$B122,$B122)=1,MAX($T$4:$T121)+1,""))</f>
        <v/>
      </c>
      <c r="U122" s="35" t="str">
        <f>IF(OR($A122="",$B122=""),"",$B122&amp;"|"&amp;SUMPRODUCT(($B$5:$B122=$B122)*($A$5:$A122&lt;&gt;"")))</f>
        <v/>
      </c>
      <c r="V122" s="35" t="str">
        <f>IFERROR(INDEX($B$5:$B$204,MATCH(ROW()-ROW($V$4),$T$5:$T$204,0)),"")</f>
        <v/>
      </c>
    </row>
    <row r="123" spans="1:22" x14ac:dyDescent="0.25">
      <c r="A123" s="23"/>
      <c r="B123" s="23"/>
      <c r="C123" s="23"/>
      <c r="D123" s="24"/>
      <c r="E123" s="25"/>
      <c r="F123" s="25"/>
      <c r="G123" s="26"/>
      <c r="H123" s="27"/>
      <c r="I123" s="28"/>
      <c r="J123" s="25"/>
      <c r="K123" s="29" t="str">
        <f>IF($S123="","",IF(AND(ISNUMBER($F123),$S123&gt;$F123),"",$S123))</f>
        <v/>
      </c>
      <c r="L123" s="30" t="str">
        <f>IF($K123="","",$K123-TODAY())</f>
        <v/>
      </c>
      <c r="M123" s="31"/>
      <c r="N123" s="28"/>
      <c r="O123" s="32"/>
      <c r="P123" s="23"/>
      <c r="Q123" s="33" t="str">
        <f>IF($E123="","",IF($J123="",TODAY()-1,$J123))</f>
        <v/>
      </c>
      <c r="R123" s="34" t="str">
        <f>IF(OR($E123="",N($I123)&lt;1),"",ROUNDUP((DATEDIF($E123,MAX($E123,$Q123),"m")+1)/$I123,0))</f>
        <v/>
      </c>
      <c r="S123" s="33" t="str">
        <f>IF($R123="","",IF(EDATE($E123,$I123*$R123)&gt;$Q123,EDATE($E123,$I123*$R123),EDATE($E123,$I123*($R123+1))))</f>
        <v/>
      </c>
      <c r="T123" s="34" t="str">
        <f>IF($B123="","",IF(COUNTIF($B$5:$B123,$B123)=1,MAX($T$4:$T122)+1,""))</f>
        <v/>
      </c>
      <c r="U123" s="35" t="str">
        <f>IF(OR($A123="",$B123=""),"",$B123&amp;"|"&amp;SUMPRODUCT(($B$5:$B123=$B123)*($A$5:$A123&lt;&gt;"")))</f>
        <v/>
      </c>
      <c r="V123" s="35" t="str">
        <f>IFERROR(INDEX($B$5:$B$204,MATCH(ROW()-ROW($V$4),$T$5:$T$204,0)),"")</f>
        <v/>
      </c>
    </row>
    <row r="124" spans="1:22" x14ac:dyDescent="0.25">
      <c r="A124" s="36"/>
      <c r="B124" s="36"/>
      <c r="C124" s="36"/>
      <c r="D124" s="37"/>
      <c r="E124" s="38"/>
      <c r="F124" s="38"/>
      <c r="G124" s="39"/>
      <c r="H124" s="40"/>
      <c r="I124" s="41"/>
      <c r="J124" s="38"/>
      <c r="K124" s="29" t="str">
        <f>IF($S124="","",IF(AND(ISNUMBER($F124),$S124&gt;$F124),"",$S124))</f>
        <v/>
      </c>
      <c r="L124" s="30" t="str">
        <f>IF($K124="","",$K124-TODAY())</f>
        <v/>
      </c>
      <c r="M124" s="42"/>
      <c r="N124" s="41"/>
      <c r="O124" s="43"/>
      <c r="P124" s="36"/>
      <c r="Q124" s="33" t="str">
        <f>IF($E124="","",IF($J124="",TODAY()-1,$J124))</f>
        <v/>
      </c>
      <c r="R124" s="34" t="str">
        <f>IF(OR($E124="",N($I124)&lt;1),"",ROUNDUP((DATEDIF($E124,MAX($E124,$Q124),"m")+1)/$I124,0))</f>
        <v/>
      </c>
      <c r="S124" s="33" t="str">
        <f>IF($R124="","",IF(EDATE($E124,$I124*$R124)&gt;$Q124,EDATE($E124,$I124*$R124),EDATE($E124,$I124*($R124+1))))</f>
        <v/>
      </c>
      <c r="T124" s="34" t="str">
        <f>IF($B124="","",IF(COUNTIF($B$5:$B124,$B124)=1,MAX($T$4:$T123)+1,""))</f>
        <v/>
      </c>
      <c r="U124" s="35" t="str">
        <f>IF(OR($A124="",$B124=""),"",$B124&amp;"|"&amp;SUMPRODUCT(($B$5:$B124=$B124)*($A$5:$A124&lt;&gt;"")))</f>
        <v/>
      </c>
      <c r="V124" s="35" t="str">
        <f>IFERROR(INDEX($B$5:$B$204,MATCH(ROW()-ROW($V$4),$T$5:$T$204,0)),"")</f>
        <v/>
      </c>
    </row>
    <row r="125" spans="1:22" x14ac:dyDescent="0.25">
      <c r="A125" s="23"/>
      <c r="B125" s="23"/>
      <c r="C125" s="23"/>
      <c r="D125" s="24"/>
      <c r="E125" s="25"/>
      <c r="F125" s="25"/>
      <c r="G125" s="26"/>
      <c r="H125" s="27"/>
      <c r="I125" s="28"/>
      <c r="J125" s="25"/>
      <c r="K125" s="29" t="str">
        <f>IF($S125="","",IF(AND(ISNUMBER($F125),$S125&gt;$F125),"",$S125))</f>
        <v/>
      </c>
      <c r="L125" s="30" t="str">
        <f>IF($K125="","",$K125-TODAY())</f>
        <v/>
      </c>
      <c r="M125" s="31"/>
      <c r="N125" s="28"/>
      <c r="O125" s="32"/>
      <c r="P125" s="23"/>
      <c r="Q125" s="33" t="str">
        <f>IF($E125="","",IF($J125="",TODAY()-1,$J125))</f>
        <v/>
      </c>
      <c r="R125" s="34" t="str">
        <f>IF(OR($E125="",N($I125)&lt;1),"",ROUNDUP((DATEDIF($E125,MAX($E125,$Q125),"m")+1)/$I125,0))</f>
        <v/>
      </c>
      <c r="S125" s="33" t="str">
        <f>IF($R125="","",IF(EDATE($E125,$I125*$R125)&gt;$Q125,EDATE($E125,$I125*$R125),EDATE($E125,$I125*($R125+1))))</f>
        <v/>
      </c>
      <c r="T125" s="34" t="str">
        <f>IF($B125="","",IF(COUNTIF($B$5:$B125,$B125)=1,MAX($T$4:$T124)+1,""))</f>
        <v/>
      </c>
      <c r="U125" s="35" t="str">
        <f>IF(OR($A125="",$B125=""),"",$B125&amp;"|"&amp;SUMPRODUCT(($B$5:$B125=$B125)*($A$5:$A125&lt;&gt;"")))</f>
        <v/>
      </c>
      <c r="V125" s="35" t="str">
        <f>IFERROR(INDEX($B$5:$B$204,MATCH(ROW()-ROW($V$4),$T$5:$T$204,0)),"")</f>
        <v/>
      </c>
    </row>
    <row r="126" spans="1:22" x14ac:dyDescent="0.25">
      <c r="A126" s="36"/>
      <c r="B126" s="36"/>
      <c r="C126" s="36"/>
      <c r="D126" s="37"/>
      <c r="E126" s="38"/>
      <c r="F126" s="38"/>
      <c r="G126" s="39"/>
      <c r="H126" s="40"/>
      <c r="I126" s="41"/>
      <c r="J126" s="38"/>
      <c r="K126" s="29" t="str">
        <f>IF($S126="","",IF(AND(ISNUMBER($F126),$S126&gt;$F126),"",$S126))</f>
        <v/>
      </c>
      <c r="L126" s="30" t="str">
        <f>IF($K126="","",$K126-TODAY())</f>
        <v/>
      </c>
      <c r="M126" s="42"/>
      <c r="N126" s="41"/>
      <c r="O126" s="43"/>
      <c r="P126" s="36"/>
      <c r="Q126" s="33" t="str">
        <f>IF($E126="","",IF($J126="",TODAY()-1,$J126))</f>
        <v/>
      </c>
      <c r="R126" s="34" t="str">
        <f>IF(OR($E126="",N($I126)&lt;1),"",ROUNDUP((DATEDIF($E126,MAX($E126,$Q126),"m")+1)/$I126,0))</f>
        <v/>
      </c>
      <c r="S126" s="33" t="str">
        <f>IF($R126="","",IF(EDATE($E126,$I126*$R126)&gt;$Q126,EDATE($E126,$I126*$R126),EDATE($E126,$I126*($R126+1))))</f>
        <v/>
      </c>
      <c r="T126" s="34" t="str">
        <f>IF($B126="","",IF(COUNTIF($B$5:$B126,$B126)=1,MAX($T$4:$T125)+1,""))</f>
        <v/>
      </c>
      <c r="U126" s="35" t="str">
        <f>IF(OR($A126="",$B126=""),"",$B126&amp;"|"&amp;SUMPRODUCT(($B$5:$B126=$B126)*($A$5:$A126&lt;&gt;"")))</f>
        <v/>
      </c>
      <c r="V126" s="35" t="str">
        <f>IFERROR(INDEX($B$5:$B$204,MATCH(ROW()-ROW($V$4),$T$5:$T$204,0)),"")</f>
        <v/>
      </c>
    </row>
    <row r="127" spans="1:22" x14ac:dyDescent="0.25">
      <c r="A127" s="23"/>
      <c r="B127" s="23"/>
      <c r="C127" s="23"/>
      <c r="D127" s="24"/>
      <c r="E127" s="25"/>
      <c r="F127" s="25"/>
      <c r="G127" s="26"/>
      <c r="H127" s="27"/>
      <c r="I127" s="28"/>
      <c r="J127" s="25"/>
      <c r="K127" s="29" t="str">
        <f>IF($S127="","",IF(AND(ISNUMBER($F127),$S127&gt;$F127),"",$S127))</f>
        <v/>
      </c>
      <c r="L127" s="30" t="str">
        <f>IF($K127="","",$K127-TODAY())</f>
        <v/>
      </c>
      <c r="M127" s="31"/>
      <c r="N127" s="28"/>
      <c r="O127" s="32"/>
      <c r="P127" s="23"/>
      <c r="Q127" s="33" t="str">
        <f>IF($E127="","",IF($J127="",TODAY()-1,$J127))</f>
        <v/>
      </c>
      <c r="R127" s="34" t="str">
        <f>IF(OR($E127="",N($I127)&lt;1),"",ROUNDUP((DATEDIF($E127,MAX($E127,$Q127),"m")+1)/$I127,0))</f>
        <v/>
      </c>
      <c r="S127" s="33" t="str">
        <f>IF($R127="","",IF(EDATE($E127,$I127*$R127)&gt;$Q127,EDATE($E127,$I127*$R127),EDATE($E127,$I127*($R127+1))))</f>
        <v/>
      </c>
      <c r="T127" s="34" t="str">
        <f>IF($B127="","",IF(COUNTIF($B$5:$B127,$B127)=1,MAX($T$4:$T126)+1,""))</f>
        <v/>
      </c>
      <c r="U127" s="35" t="str">
        <f>IF(OR($A127="",$B127=""),"",$B127&amp;"|"&amp;SUMPRODUCT(($B$5:$B127=$B127)*($A$5:$A127&lt;&gt;"")))</f>
        <v/>
      </c>
      <c r="V127" s="35" t="str">
        <f>IFERROR(INDEX($B$5:$B$204,MATCH(ROW()-ROW($V$4),$T$5:$T$204,0)),"")</f>
        <v/>
      </c>
    </row>
    <row r="128" spans="1:22" x14ac:dyDescent="0.25">
      <c r="A128" s="36"/>
      <c r="B128" s="36"/>
      <c r="C128" s="36"/>
      <c r="D128" s="37"/>
      <c r="E128" s="38"/>
      <c r="F128" s="38"/>
      <c r="G128" s="39"/>
      <c r="H128" s="40"/>
      <c r="I128" s="41"/>
      <c r="J128" s="38"/>
      <c r="K128" s="29" t="str">
        <f>IF($S128="","",IF(AND(ISNUMBER($F128),$S128&gt;$F128),"",$S128))</f>
        <v/>
      </c>
      <c r="L128" s="30" t="str">
        <f>IF($K128="","",$K128-TODAY())</f>
        <v/>
      </c>
      <c r="M128" s="42"/>
      <c r="N128" s="41"/>
      <c r="O128" s="43"/>
      <c r="P128" s="36"/>
      <c r="Q128" s="33" t="str">
        <f>IF($E128="","",IF($J128="",TODAY()-1,$J128))</f>
        <v/>
      </c>
      <c r="R128" s="34" t="str">
        <f>IF(OR($E128="",N($I128)&lt;1),"",ROUNDUP((DATEDIF($E128,MAX($E128,$Q128),"m")+1)/$I128,0))</f>
        <v/>
      </c>
      <c r="S128" s="33" t="str">
        <f>IF($R128="","",IF(EDATE($E128,$I128*$R128)&gt;$Q128,EDATE($E128,$I128*$R128),EDATE($E128,$I128*($R128+1))))</f>
        <v/>
      </c>
      <c r="T128" s="34" t="str">
        <f>IF($B128="","",IF(COUNTIF($B$5:$B128,$B128)=1,MAX($T$4:$T127)+1,""))</f>
        <v/>
      </c>
      <c r="U128" s="35" t="str">
        <f>IF(OR($A128="",$B128=""),"",$B128&amp;"|"&amp;SUMPRODUCT(($B$5:$B128=$B128)*($A$5:$A128&lt;&gt;"")))</f>
        <v/>
      </c>
      <c r="V128" s="35" t="str">
        <f>IFERROR(INDEX($B$5:$B$204,MATCH(ROW()-ROW($V$4),$T$5:$T$204,0)),"")</f>
        <v/>
      </c>
    </row>
    <row r="129" spans="1:22" x14ac:dyDescent="0.25">
      <c r="A129" s="23"/>
      <c r="B129" s="23"/>
      <c r="C129" s="23"/>
      <c r="D129" s="24"/>
      <c r="E129" s="25"/>
      <c r="F129" s="25"/>
      <c r="G129" s="26"/>
      <c r="H129" s="27"/>
      <c r="I129" s="28"/>
      <c r="J129" s="25"/>
      <c r="K129" s="29" t="str">
        <f>IF($S129="","",IF(AND(ISNUMBER($F129),$S129&gt;$F129),"",$S129))</f>
        <v/>
      </c>
      <c r="L129" s="30" t="str">
        <f>IF($K129="","",$K129-TODAY())</f>
        <v/>
      </c>
      <c r="M129" s="31"/>
      <c r="N129" s="28"/>
      <c r="O129" s="32"/>
      <c r="P129" s="23"/>
      <c r="Q129" s="33" t="str">
        <f>IF($E129="","",IF($J129="",TODAY()-1,$J129))</f>
        <v/>
      </c>
      <c r="R129" s="34" t="str">
        <f>IF(OR($E129="",N($I129)&lt;1),"",ROUNDUP((DATEDIF($E129,MAX($E129,$Q129),"m")+1)/$I129,0))</f>
        <v/>
      </c>
      <c r="S129" s="33" t="str">
        <f>IF($R129="","",IF(EDATE($E129,$I129*$R129)&gt;$Q129,EDATE($E129,$I129*$R129),EDATE($E129,$I129*($R129+1))))</f>
        <v/>
      </c>
      <c r="T129" s="34" t="str">
        <f>IF($B129="","",IF(COUNTIF($B$5:$B129,$B129)=1,MAX($T$4:$T128)+1,""))</f>
        <v/>
      </c>
      <c r="U129" s="35" t="str">
        <f>IF(OR($A129="",$B129=""),"",$B129&amp;"|"&amp;SUMPRODUCT(($B$5:$B129=$B129)*($A$5:$A129&lt;&gt;"")))</f>
        <v/>
      </c>
      <c r="V129" s="35" t="str">
        <f>IFERROR(INDEX($B$5:$B$204,MATCH(ROW()-ROW($V$4),$T$5:$T$204,0)),"")</f>
        <v/>
      </c>
    </row>
    <row r="130" spans="1:22" x14ac:dyDescent="0.25">
      <c r="A130" s="36"/>
      <c r="B130" s="36"/>
      <c r="C130" s="36"/>
      <c r="D130" s="37"/>
      <c r="E130" s="38"/>
      <c r="F130" s="38"/>
      <c r="G130" s="39"/>
      <c r="H130" s="40"/>
      <c r="I130" s="41"/>
      <c r="J130" s="38"/>
      <c r="K130" s="29" t="str">
        <f>IF($S130="","",IF(AND(ISNUMBER($F130),$S130&gt;$F130),"",$S130))</f>
        <v/>
      </c>
      <c r="L130" s="30" t="str">
        <f>IF($K130="","",$K130-TODAY())</f>
        <v/>
      </c>
      <c r="M130" s="42"/>
      <c r="N130" s="41"/>
      <c r="O130" s="43"/>
      <c r="P130" s="36"/>
      <c r="Q130" s="33" t="str">
        <f>IF($E130="","",IF($J130="",TODAY()-1,$J130))</f>
        <v/>
      </c>
      <c r="R130" s="34" t="str">
        <f>IF(OR($E130="",N($I130)&lt;1),"",ROUNDUP((DATEDIF($E130,MAX($E130,$Q130),"m")+1)/$I130,0))</f>
        <v/>
      </c>
      <c r="S130" s="33" t="str">
        <f>IF($R130="","",IF(EDATE($E130,$I130*$R130)&gt;$Q130,EDATE($E130,$I130*$R130),EDATE($E130,$I130*($R130+1))))</f>
        <v/>
      </c>
      <c r="T130" s="34" t="str">
        <f>IF($B130="","",IF(COUNTIF($B$5:$B130,$B130)=1,MAX($T$4:$T129)+1,""))</f>
        <v/>
      </c>
      <c r="U130" s="35" t="str">
        <f>IF(OR($A130="",$B130=""),"",$B130&amp;"|"&amp;SUMPRODUCT(($B$5:$B130=$B130)*($A$5:$A130&lt;&gt;"")))</f>
        <v/>
      </c>
      <c r="V130" s="35" t="str">
        <f>IFERROR(INDEX($B$5:$B$204,MATCH(ROW()-ROW($V$4),$T$5:$T$204,0)),"")</f>
        <v/>
      </c>
    </row>
    <row r="131" spans="1:22" x14ac:dyDescent="0.25">
      <c r="A131" s="23"/>
      <c r="B131" s="23"/>
      <c r="C131" s="23"/>
      <c r="D131" s="24"/>
      <c r="E131" s="25"/>
      <c r="F131" s="25"/>
      <c r="G131" s="26"/>
      <c r="H131" s="27"/>
      <c r="I131" s="28"/>
      <c r="J131" s="25"/>
      <c r="K131" s="29" t="str">
        <f>IF($S131="","",IF(AND(ISNUMBER($F131),$S131&gt;$F131),"",$S131))</f>
        <v/>
      </c>
      <c r="L131" s="30" t="str">
        <f>IF($K131="","",$K131-TODAY())</f>
        <v/>
      </c>
      <c r="M131" s="31"/>
      <c r="N131" s="28"/>
      <c r="O131" s="32"/>
      <c r="P131" s="23"/>
      <c r="Q131" s="33" t="str">
        <f>IF($E131="","",IF($J131="",TODAY()-1,$J131))</f>
        <v/>
      </c>
      <c r="R131" s="34" t="str">
        <f>IF(OR($E131="",N($I131)&lt;1),"",ROUNDUP((DATEDIF($E131,MAX($E131,$Q131),"m")+1)/$I131,0))</f>
        <v/>
      </c>
      <c r="S131" s="33" t="str">
        <f>IF($R131="","",IF(EDATE($E131,$I131*$R131)&gt;$Q131,EDATE($E131,$I131*$R131),EDATE($E131,$I131*($R131+1))))</f>
        <v/>
      </c>
      <c r="T131" s="34" t="str">
        <f>IF($B131="","",IF(COUNTIF($B$5:$B131,$B131)=1,MAX($T$4:$T130)+1,""))</f>
        <v/>
      </c>
      <c r="U131" s="35" t="str">
        <f>IF(OR($A131="",$B131=""),"",$B131&amp;"|"&amp;SUMPRODUCT(($B$5:$B131=$B131)*($A$5:$A131&lt;&gt;"")))</f>
        <v/>
      </c>
      <c r="V131" s="35" t="str">
        <f>IFERROR(INDEX($B$5:$B$204,MATCH(ROW()-ROW($V$4),$T$5:$T$204,0)),"")</f>
        <v/>
      </c>
    </row>
    <row r="132" spans="1:22" x14ac:dyDescent="0.25">
      <c r="A132" s="36"/>
      <c r="B132" s="36"/>
      <c r="C132" s="36"/>
      <c r="D132" s="37"/>
      <c r="E132" s="38"/>
      <c r="F132" s="38"/>
      <c r="G132" s="39"/>
      <c r="H132" s="40"/>
      <c r="I132" s="41"/>
      <c r="J132" s="38"/>
      <c r="K132" s="29" t="str">
        <f>IF($S132="","",IF(AND(ISNUMBER($F132),$S132&gt;$F132),"",$S132))</f>
        <v/>
      </c>
      <c r="L132" s="30" t="str">
        <f>IF($K132="","",$K132-TODAY())</f>
        <v/>
      </c>
      <c r="M132" s="42"/>
      <c r="N132" s="41"/>
      <c r="O132" s="43"/>
      <c r="P132" s="36"/>
      <c r="Q132" s="33" t="str">
        <f>IF($E132="","",IF($J132="",TODAY()-1,$J132))</f>
        <v/>
      </c>
      <c r="R132" s="34" t="str">
        <f>IF(OR($E132="",N($I132)&lt;1),"",ROUNDUP((DATEDIF($E132,MAX($E132,$Q132),"m")+1)/$I132,0))</f>
        <v/>
      </c>
      <c r="S132" s="33" t="str">
        <f>IF($R132="","",IF(EDATE($E132,$I132*$R132)&gt;$Q132,EDATE($E132,$I132*$R132),EDATE($E132,$I132*($R132+1))))</f>
        <v/>
      </c>
      <c r="T132" s="34" t="str">
        <f>IF($B132="","",IF(COUNTIF($B$5:$B132,$B132)=1,MAX($T$4:$T131)+1,""))</f>
        <v/>
      </c>
      <c r="U132" s="35" t="str">
        <f>IF(OR($A132="",$B132=""),"",$B132&amp;"|"&amp;SUMPRODUCT(($B$5:$B132=$B132)*($A$5:$A132&lt;&gt;"")))</f>
        <v/>
      </c>
      <c r="V132" s="35" t="str">
        <f>IFERROR(INDEX($B$5:$B$204,MATCH(ROW()-ROW($V$4),$T$5:$T$204,0)),"")</f>
        <v/>
      </c>
    </row>
    <row r="133" spans="1:22" x14ac:dyDescent="0.25">
      <c r="A133" s="23"/>
      <c r="B133" s="23"/>
      <c r="C133" s="23"/>
      <c r="D133" s="24"/>
      <c r="E133" s="25"/>
      <c r="F133" s="25"/>
      <c r="G133" s="26"/>
      <c r="H133" s="27"/>
      <c r="I133" s="28"/>
      <c r="J133" s="25"/>
      <c r="K133" s="29" t="str">
        <f>IF($S133="","",IF(AND(ISNUMBER($F133),$S133&gt;$F133),"",$S133))</f>
        <v/>
      </c>
      <c r="L133" s="30" t="str">
        <f>IF($K133="","",$K133-TODAY())</f>
        <v/>
      </c>
      <c r="M133" s="31"/>
      <c r="N133" s="28"/>
      <c r="O133" s="32"/>
      <c r="P133" s="23"/>
      <c r="Q133" s="33" t="str">
        <f>IF($E133="","",IF($J133="",TODAY()-1,$J133))</f>
        <v/>
      </c>
      <c r="R133" s="34" t="str">
        <f>IF(OR($E133="",N($I133)&lt;1),"",ROUNDUP((DATEDIF($E133,MAX($E133,$Q133),"m")+1)/$I133,0))</f>
        <v/>
      </c>
      <c r="S133" s="33" t="str">
        <f>IF($R133="","",IF(EDATE($E133,$I133*$R133)&gt;$Q133,EDATE($E133,$I133*$R133),EDATE($E133,$I133*($R133+1))))</f>
        <v/>
      </c>
      <c r="T133" s="34" t="str">
        <f>IF($B133="","",IF(COUNTIF($B$5:$B133,$B133)=1,MAX($T$4:$T132)+1,""))</f>
        <v/>
      </c>
      <c r="U133" s="35" t="str">
        <f>IF(OR($A133="",$B133=""),"",$B133&amp;"|"&amp;SUMPRODUCT(($B$5:$B133=$B133)*($A$5:$A133&lt;&gt;"")))</f>
        <v/>
      </c>
      <c r="V133" s="35" t="str">
        <f>IFERROR(INDEX($B$5:$B$204,MATCH(ROW()-ROW($V$4),$T$5:$T$204,0)),"")</f>
        <v/>
      </c>
    </row>
    <row r="134" spans="1:22" x14ac:dyDescent="0.25">
      <c r="A134" s="36"/>
      <c r="B134" s="36"/>
      <c r="C134" s="36"/>
      <c r="D134" s="37"/>
      <c r="E134" s="38"/>
      <c r="F134" s="38"/>
      <c r="G134" s="39"/>
      <c r="H134" s="40"/>
      <c r="I134" s="41"/>
      <c r="J134" s="38"/>
      <c r="K134" s="29" t="str">
        <f>IF($S134="","",IF(AND(ISNUMBER($F134),$S134&gt;$F134),"",$S134))</f>
        <v/>
      </c>
      <c r="L134" s="30" t="str">
        <f>IF($K134="","",$K134-TODAY())</f>
        <v/>
      </c>
      <c r="M134" s="42"/>
      <c r="N134" s="41"/>
      <c r="O134" s="43"/>
      <c r="P134" s="36"/>
      <c r="Q134" s="33" t="str">
        <f>IF($E134="","",IF($J134="",TODAY()-1,$J134))</f>
        <v/>
      </c>
      <c r="R134" s="34" t="str">
        <f>IF(OR($E134="",N($I134)&lt;1),"",ROUNDUP((DATEDIF($E134,MAX($E134,$Q134),"m")+1)/$I134,0))</f>
        <v/>
      </c>
      <c r="S134" s="33" t="str">
        <f>IF($R134="","",IF(EDATE($E134,$I134*$R134)&gt;$Q134,EDATE($E134,$I134*$R134),EDATE($E134,$I134*($R134+1))))</f>
        <v/>
      </c>
      <c r="T134" s="34" t="str">
        <f>IF($B134="","",IF(COUNTIF($B$5:$B134,$B134)=1,MAX($T$4:$T133)+1,""))</f>
        <v/>
      </c>
      <c r="U134" s="35" t="str">
        <f>IF(OR($A134="",$B134=""),"",$B134&amp;"|"&amp;SUMPRODUCT(($B$5:$B134=$B134)*($A$5:$A134&lt;&gt;"")))</f>
        <v/>
      </c>
      <c r="V134" s="35" t="str">
        <f>IFERROR(INDEX($B$5:$B$204,MATCH(ROW()-ROW($V$4),$T$5:$T$204,0)),"")</f>
        <v/>
      </c>
    </row>
    <row r="135" spans="1:22" x14ac:dyDescent="0.25">
      <c r="A135" s="23"/>
      <c r="B135" s="23"/>
      <c r="C135" s="23"/>
      <c r="D135" s="24"/>
      <c r="E135" s="25"/>
      <c r="F135" s="25"/>
      <c r="G135" s="26"/>
      <c r="H135" s="27"/>
      <c r="I135" s="28"/>
      <c r="J135" s="25"/>
      <c r="K135" s="29" t="str">
        <f>IF($S135="","",IF(AND(ISNUMBER($F135),$S135&gt;$F135),"",$S135))</f>
        <v/>
      </c>
      <c r="L135" s="30" t="str">
        <f>IF($K135="","",$K135-TODAY())</f>
        <v/>
      </c>
      <c r="M135" s="31"/>
      <c r="N135" s="28"/>
      <c r="O135" s="32"/>
      <c r="P135" s="23"/>
      <c r="Q135" s="33" t="str">
        <f>IF($E135="","",IF($J135="",TODAY()-1,$J135))</f>
        <v/>
      </c>
      <c r="R135" s="34" t="str">
        <f>IF(OR($E135="",N($I135)&lt;1),"",ROUNDUP((DATEDIF($E135,MAX($E135,$Q135),"m")+1)/$I135,0))</f>
        <v/>
      </c>
      <c r="S135" s="33" t="str">
        <f>IF($R135="","",IF(EDATE($E135,$I135*$R135)&gt;$Q135,EDATE($E135,$I135*$R135),EDATE($E135,$I135*($R135+1))))</f>
        <v/>
      </c>
      <c r="T135" s="34" t="str">
        <f>IF($B135="","",IF(COUNTIF($B$5:$B135,$B135)=1,MAX($T$4:$T134)+1,""))</f>
        <v/>
      </c>
      <c r="U135" s="35" t="str">
        <f>IF(OR($A135="",$B135=""),"",$B135&amp;"|"&amp;SUMPRODUCT(($B$5:$B135=$B135)*($A$5:$A135&lt;&gt;"")))</f>
        <v/>
      </c>
      <c r="V135" s="35" t="str">
        <f>IFERROR(INDEX($B$5:$B$204,MATCH(ROW()-ROW($V$4),$T$5:$T$204,0)),"")</f>
        <v/>
      </c>
    </row>
    <row r="136" spans="1:22" x14ac:dyDescent="0.25">
      <c r="A136" s="36"/>
      <c r="B136" s="36"/>
      <c r="C136" s="36"/>
      <c r="D136" s="37"/>
      <c r="E136" s="38"/>
      <c r="F136" s="38"/>
      <c r="G136" s="39"/>
      <c r="H136" s="40"/>
      <c r="I136" s="41"/>
      <c r="J136" s="38"/>
      <c r="K136" s="29" t="str">
        <f>IF($S136="","",IF(AND(ISNUMBER($F136),$S136&gt;$F136),"",$S136))</f>
        <v/>
      </c>
      <c r="L136" s="30" t="str">
        <f>IF($K136="","",$K136-TODAY())</f>
        <v/>
      </c>
      <c r="M136" s="42"/>
      <c r="N136" s="41"/>
      <c r="O136" s="43"/>
      <c r="P136" s="36"/>
      <c r="Q136" s="33" t="str">
        <f>IF($E136="","",IF($J136="",TODAY()-1,$J136))</f>
        <v/>
      </c>
      <c r="R136" s="34" t="str">
        <f>IF(OR($E136="",N($I136)&lt;1),"",ROUNDUP((DATEDIF($E136,MAX($E136,$Q136),"m")+1)/$I136,0))</f>
        <v/>
      </c>
      <c r="S136" s="33" t="str">
        <f>IF($R136="","",IF(EDATE($E136,$I136*$R136)&gt;$Q136,EDATE($E136,$I136*$R136),EDATE($E136,$I136*($R136+1))))</f>
        <v/>
      </c>
      <c r="T136" s="34" t="str">
        <f>IF($B136="","",IF(COUNTIF($B$5:$B136,$B136)=1,MAX($T$4:$T135)+1,""))</f>
        <v/>
      </c>
      <c r="U136" s="35" t="str">
        <f>IF(OR($A136="",$B136=""),"",$B136&amp;"|"&amp;SUMPRODUCT(($B$5:$B136=$B136)*($A$5:$A136&lt;&gt;"")))</f>
        <v/>
      </c>
      <c r="V136" s="35" t="str">
        <f>IFERROR(INDEX($B$5:$B$204,MATCH(ROW()-ROW($V$4),$T$5:$T$204,0)),"")</f>
        <v/>
      </c>
    </row>
    <row r="137" spans="1:22" x14ac:dyDescent="0.25">
      <c r="A137" s="23"/>
      <c r="B137" s="23"/>
      <c r="C137" s="23"/>
      <c r="D137" s="24"/>
      <c r="E137" s="25"/>
      <c r="F137" s="25"/>
      <c r="G137" s="26"/>
      <c r="H137" s="27"/>
      <c r="I137" s="28"/>
      <c r="J137" s="25"/>
      <c r="K137" s="29" t="str">
        <f>IF($S137="","",IF(AND(ISNUMBER($F137),$S137&gt;$F137),"",$S137))</f>
        <v/>
      </c>
      <c r="L137" s="30" t="str">
        <f>IF($K137="","",$K137-TODAY())</f>
        <v/>
      </c>
      <c r="M137" s="31"/>
      <c r="N137" s="28"/>
      <c r="O137" s="32"/>
      <c r="P137" s="23"/>
      <c r="Q137" s="33" t="str">
        <f>IF($E137="","",IF($J137="",TODAY()-1,$J137))</f>
        <v/>
      </c>
      <c r="R137" s="34" t="str">
        <f>IF(OR($E137="",N($I137)&lt;1),"",ROUNDUP((DATEDIF($E137,MAX($E137,$Q137),"m")+1)/$I137,0))</f>
        <v/>
      </c>
      <c r="S137" s="33" t="str">
        <f>IF($R137="","",IF(EDATE($E137,$I137*$R137)&gt;$Q137,EDATE($E137,$I137*$R137),EDATE($E137,$I137*($R137+1))))</f>
        <v/>
      </c>
      <c r="T137" s="34" t="str">
        <f>IF($B137="","",IF(COUNTIF($B$5:$B137,$B137)=1,MAX($T$4:$T136)+1,""))</f>
        <v/>
      </c>
      <c r="U137" s="35" t="str">
        <f>IF(OR($A137="",$B137=""),"",$B137&amp;"|"&amp;SUMPRODUCT(($B$5:$B137=$B137)*($A$5:$A137&lt;&gt;"")))</f>
        <v/>
      </c>
      <c r="V137" s="35" t="str">
        <f>IFERROR(INDEX($B$5:$B$204,MATCH(ROW()-ROW($V$4),$T$5:$T$204,0)),"")</f>
        <v/>
      </c>
    </row>
    <row r="138" spans="1:22" x14ac:dyDescent="0.25">
      <c r="A138" s="36"/>
      <c r="B138" s="36"/>
      <c r="C138" s="36"/>
      <c r="D138" s="37"/>
      <c r="E138" s="38"/>
      <c r="F138" s="38"/>
      <c r="G138" s="39"/>
      <c r="H138" s="40"/>
      <c r="I138" s="41"/>
      <c r="J138" s="38"/>
      <c r="K138" s="29" t="str">
        <f>IF($S138="","",IF(AND(ISNUMBER($F138),$S138&gt;$F138),"",$S138))</f>
        <v/>
      </c>
      <c r="L138" s="30" t="str">
        <f>IF($K138="","",$K138-TODAY())</f>
        <v/>
      </c>
      <c r="M138" s="42"/>
      <c r="N138" s="41"/>
      <c r="O138" s="43"/>
      <c r="P138" s="36"/>
      <c r="Q138" s="33" t="str">
        <f>IF($E138="","",IF($J138="",TODAY()-1,$J138))</f>
        <v/>
      </c>
      <c r="R138" s="34" t="str">
        <f>IF(OR($E138="",N($I138)&lt;1),"",ROUNDUP((DATEDIF($E138,MAX($E138,$Q138),"m")+1)/$I138,0))</f>
        <v/>
      </c>
      <c r="S138" s="33" t="str">
        <f>IF($R138="","",IF(EDATE($E138,$I138*$R138)&gt;$Q138,EDATE($E138,$I138*$R138),EDATE($E138,$I138*($R138+1))))</f>
        <v/>
      </c>
      <c r="T138" s="34" t="str">
        <f>IF($B138="","",IF(COUNTIF($B$5:$B138,$B138)=1,MAX($T$4:$T137)+1,""))</f>
        <v/>
      </c>
      <c r="U138" s="35" t="str">
        <f>IF(OR($A138="",$B138=""),"",$B138&amp;"|"&amp;SUMPRODUCT(($B$5:$B138=$B138)*($A$5:$A138&lt;&gt;"")))</f>
        <v/>
      </c>
      <c r="V138" s="35" t="str">
        <f>IFERROR(INDEX($B$5:$B$204,MATCH(ROW()-ROW($V$4),$T$5:$T$204,0)),"")</f>
        <v/>
      </c>
    </row>
    <row r="139" spans="1:22" x14ac:dyDescent="0.25">
      <c r="A139" s="23"/>
      <c r="B139" s="23"/>
      <c r="C139" s="23"/>
      <c r="D139" s="24"/>
      <c r="E139" s="25"/>
      <c r="F139" s="25"/>
      <c r="G139" s="26"/>
      <c r="H139" s="27"/>
      <c r="I139" s="28"/>
      <c r="J139" s="25"/>
      <c r="K139" s="29" t="str">
        <f>IF($S139="","",IF(AND(ISNUMBER($F139),$S139&gt;$F139),"",$S139))</f>
        <v/>
      </c>
      <c r="L139" s="30" t="str">
        <f>IF($K139="","",$K139-TODAY())</f>
        <v/>
      </c>
      <c r="M139" s="31"/>
      <c r="N139" s="28"/>
      <c r="O139" s="32"/>
      <c r="P139" s="23"/>
      <c r="Q139" s="33" t="str">
        <f>IF($E139="","",IF($J139="",TODAY()-1,$J139))</f>
        <v/>
      </c>
      <c r="R139" s="34" t="str">
        <f>IF(OR($E139="",N($I139)&lt;1),"",ROUNDUP((DATEDIF($E139,MAX($E139,$Q139),"m")+1)/$I139,0))</f>
        <v/>
      </c>
      <c r="S139" s="33" t="str">
        <f>IF($R139="","",IF(EDATE($E139,$I139*$R139)&gt;$Q139,EDATE($E139,$I139*$R139),EDATE($E139,$I139*($R139+1))))</f>
        <v/>
      </c>
      <c r="T139" s="34" t="str">
        <f>IF($B139="","",IF(COUNTIF($B$5:$B139,$B139)=1,MAX($T$4:$T138)+1,""))</f>
        <v/>
      </c>
      <c r="U139" s="35" t="str">
        <f>IF(OR($A139="",$B139=""),"",$B139&amp;"|"&amp;SUMPRODUCT(($B$5:$B139=$B139)*($A$5:$A139&lt;&gt;"")))</f>
        <v/>
      </c>
      <c r="V139" s="35" t="str">
        <f>IFERROR(INDEX($B$5:$B$204,MATCH(ROW()-ROW($V$4),$T$5:$T$204,0)),"")</f>
        <v/>
      </c>
    </row>
    <row r="140" spans="1:22" x14ac:dyDescent="0.25">
      <c r="A140" s="36"/>
      <c r="B140" s="36"/>
      <c r="C140" s="36"/>
      <c r="D140" s="37"/>
      <c r="E140" s="38"/>
      <c r="F140" s="38"/>
      <c r="G140" s="39"/>
      <c r="H140" s="40"/>
      <c r="I140" s="41"/>
      <c r="J140" s="38"/>
      <c r="K140" s="29" t="str">
        <f>IF($S140="","",IF(AND(ISNUMBER($F140),$S140&gt;$F140),"",$S140))</f>
        <v/>
      </c>
      <c r="L140" s="30" t="str">
        <f>IF($K140="","",$K140-TODAY())</f>
        <v/>
      </c>
      <c r="M140" s="42"/>
      <c r="N140" s="41"/>
      <c r="O140" s="43"/>
      <c r="P140" s="36"/>
      <c r="Q140" s="33" t="str">
        <f>IF($E140="","",IF($J140="",TODAY()-1,$J140))</f>
        <v/>
      </c>
      <c r="R140" s="34" t="str">
        <f>IF(OR($E140="",N($I140)&lt;1),"",ROUNDUP((DATEDIF($E140,MAX($E140,$Q140),"m")+1)/$I140,0))</f>
        <v/>
      </c>
      <c r="S140" s="33" t="str">
        <f>IF($R140="","",IF(EDATE($E140,$I140*$R140)&gt;$Q140,EDATE($E140,$I140*$R140),EDATE($E140,$I140*($R140+1))))</f>
        <v/>
      </c>
      <c r="T140" s="34" t="str">
        <f>IF($B140="","",IF(COUNTIF($B$5:$B140,$B140)=1,MAX($T$4:$T139)+1,""))</f>
        <v/>
      </c>
      <c r="U140" s="35" t="str">
        <f>IF(OR($A140="",$B140=""),"",$B140&amp;"|"&amp;SUMPRODUCT(($B$5:$B140=$B140)*($A$5:$A140&lt;&gt;"")))</f>
        <v/>
      </c>
      <c r="V140" s="35" t="str">
        <f>IFERROR(INDEX($B$5:$B$204,MATCH(ROW()-ROW($V$4),$T$5:$T$204,0)),"")</f>
        <v/>
      </c>
    </row>
    <row r="141" spans="1:22" x14ac:dyDescent="0.25">
      <c r="A141" s="23"/>
      <c r="B141" s="23"/>
      <c r="C141" s="23"/>
      <c r="D141" s="24"/>
      <c r="E141" s="25"/>
      <c r="F141" s="25"/>
      <c r="G141" s="26"/>
      <c r="H141" s="27"/>
      <c r="I141" s="28"/>
      <c r="J141" s="25"/>
      <c r="K141" s="29" t="str">
        <f>IF($S141="","",IF(AND(ISNUMBER($F141),$S141&gt;$F141),"",$S141))</f>
        <v/>
      </c>
      <c r="L141" s="30" t="str">
        <f>IF($K141="","",$K141-TODAY())</f>
        <v/>
      </c>
      <c r="M141" s="31"/>
      <c r="N141" s="28"/>
      <c r="O141" s="32"/>
      <c r="P141" s="23"/>
      <c r="Q141" s="33" t="str">
        <f>IF($E141="","",IF($J141="",TODAY()-1,$J141))</f>
        <v/>
      </c>
      <c r="R141" s="34" t="str">
        <f>IF(OR($E141="",N($I141)&lt;1),"",ROUNDUP((DATEDIF($E141,MAX($E141,$Q141),"m")+1)/$I141,0))</f>
        <v/>
      </c>
      <c r="S141" s="33" t="str">
        <f>IF($R141="","",IF(EDATE($E141,$I141*$R141)&gt;$Q141,EDATE($E141,$I141*$R141),EDATE($E141,$I141*($R141+1))))</f>
        <v/>
      </c>
      <c r="T141" s="34" t="str">
        <f>IF($B141="","",IF(COUNTIF($B$5:$B141,$B141)=1,MAX($T$4:$T140)+1,""))</f>
        <v/>
      </c>
      <c r="U141" s="35" t="str">
        <f>IF(OR($A141="",$B141=""),"",$B141&amp;"|"&amp;SUMPRODUCT(($B$5:$B141=$B141)*($A$5:$A141&lt;&gt;"")))</f>
        <v/>
      </c>
      <c r="V141" s="35" t="str">
        <f>IFERROR(INDEX($B$5:$B$204,MATCH(ROW()-ROW($V$4),$T$5:$T$204,0)),"")</f>
        <v/>
      </c>
    </row>
    <row r="142" spans="1:22" x14ac:dyDescent="0.25">
      <c r="A142" s="36"/>
      <c r="B142" s="36"/>
      <c r="C142" s="36"/>
      <c r="D142" s="37"/>
      <c r="E142" s="38"/>
      <c r="F142" s="38"/>
      <c r="G142" s="39"/>
      <c r="H142" s="40"/>
      <c r="I142" s="41"/>
      <c r="J142" s="38"/>
      <c r="K142" s="29" t="str">
        <f>IF($S142="","",IF(AND(ISNUMBER($F142),$S142&gt;$F142),"",$S142))</f>
        <v/>
      </c>
      <c r="L142" s="30" t="str">
        <f>IF($K142="","",$K142-TODAY())</f>
        <v/>
      </c>
      <c r="M142" s="42"/>
      <c r="N142" s="41"/>
      <c r="O142" s="43"/>
      <c r="P142" s="36"/>
      <c r="Q142" s="33" t="str">
        <f>IF($E142="","",IF($J142="",TODAY()-1,$J142))</f>
        <v/>
      </c>
      <c r="R142" s="34" t="str">
        <f>IF(OR($E142="",N($I142)&lt;1),"",ROUNDUP((DATEDIF($E142,MAX($E142,$Q142),"m")+1)/$I142,0))</f>
        <v/>
      </c>
      <c r="S142" s="33" t="str">
        <f>IF($R142="","",IF(EDATE($E142,$I142*$R142)&gt;$Q142,EDATE($E142,$I142*$R142),EDATE($E142,$I142*($R142+1))))</f>
        <v/>
      </c>
      <c r="T142" s="34" t="str">
        <f>IF($B142="","",IF(COUNTIF($B$5:$B142,$B142)=1,MAX($T$4:$T141)+1,""))</f>
        <v/>
      </c>
      <c r="U142" s="35" t="str">
        <f>IF(OR($A142="",$B142=""),"",$B142&amp;"|"&amp;SUMPRODUCT(($B$5:$B142=$B142)*($A$5:$A142&lt;&gt;"")))</f>
        <v/>
      </c>
      <c r="V142" s="35" t="str">
        <f>IFERROR(INDEX($B$5:$B$204,MATCH(ROW()-ROW($V$4),$T$5:$T$204,0)),"")</f>
        <v/>
      </c>
    </row>
    <row r="143" spans="1:22" x14ac:dyDescent="0.25">
      <c r="A143" s="23"/>
      <c r="B143" s="23"/>
      <c r="C143" s="23"/>
      <c r="D143" s="24"/>
      <c r="E143" s="25"/>
      <c r="F143" s="25"/>
      <c r="G143" s="26"/>
      <c r="H143" s="27"/>
      <c r="I143" s="28"/>
      <c r="J143" s="25"/>
      <c r="K143" s="29" t="str">
        <f>IF($S143="","",IF(AND(ISNUMBER($F143),$S143&gt;$F143),"",$S143))</f>
        <v/>
      </c>
      <c r="L143" s="30" t="str">
        <f>IF($K143="","",$K143-TODAY())</f>
        <v/>
      </c>
      <c r="M143" s="31"/>
      <c r="N143" s="28"/>
      <c r="O143" s="32"/>
      <c r="P143" s="23"/>
      <c r="Q143" s="33" t="str">
        <f>IF($E143="","",IF($J143="",TODAY()-1,$J143))</f>
        <v/>
      </c>
      <c r="R143" s="34" t="str">
        <f>IF(OR($E143="",N($I143)&lt;1),"",ROUNDUP((DATEDIF($E143,MAX($E143,$Q143),"m")+1)/$I143,0))</f>
        <v/>
      </c>
      <c r="S143" s="33" t="str">
        <f>IF($R143="","",IF(EDATE($E143,$I143*$R143)&gt;$Q143,EDATE($E143,$I143*$R143),EDATE($E143,$I143*($R143+1))))</f>
        <v/>
      </c>
      <c r="T143" s="34" t="str">
        <f>IF($B143="","",IF(COUNTIF($B$5:$B143,$B143)=1,MAX($T$4:$T142)+1,""))</f>
        <v/>
      </c>
      <c r="U143" s="35" t="str">
        <f>IF(OR($A143="",$B143=""),"",$B143&amp;"|"&amp;SUMPRODUCT(($B$5:$B143=$B143)*($A$5:$A143&lt;&gt;"")))</f>
        <v/>
      </c>
      <c r="V143" s="35" t="str">
        <f>IFERROR(INDEX($B$5:$B$204,MATCH(ROW()-ROW($V$4),$T$5:$T$204,0)),"")</f>
        <v/>
      </c>
    </row>
    <row r="144" spans="1:22" x14ac:dyDescent="0.25">
      <c r="A144" s="36"/>
      <c r="B144" s="36"/>
      <c r="C144" s="36"/>
      <c r="D144" s="37"/>
      <c r="E144" s="38"/>
      <c r="F144" s="38"/>
      <c r="G144" s="39"/>
      <c r="H144" s="40"/>
      <c r="I144" s="41"/>
      <c r="J144" s="38"/>
      <c r="K144" s="29" t="str">
        <f>IF($S144="","",IF(AND(ISNUMBER($F144),$S144&gt;$F144),"",$S144))</f>
        <v/>
      </c>
      <c r="L144" s="30" t="str">
        <f>IF($K144="","",$K144-TODAY())</f>
        <v/>
      </c>
      <c r="M144" s="42"/>
      <c r="N144" s="41"/>
      <c r="O144" s="43"/>
      <c r="P144" s="36"/>
      <c r="Q144" s="33" t="str">
        <f>IF($E144="","",IF($J144="",TODAY()-1,$J144))</f>
        <v/>
      </c>
      <c r="R144" s="34" t="str">
        <f>IF(OR($E144="",N($I144)&lt;1),"",ROUNDUP((DATEDIF($E144,MAX($E144,$Q144),"m")+1)/$I144,0))</f>
        <v/>
      </c>
      <c r="S144" s="33" t="str">
        <f>IF($R144="","",IF(EDATE($E144,$I144*$R144)&gt;$Q144,EDATE($E144,$I144*$R144),EDATE($E144,$I144*($R144+1))))</f>
        <v/>
      </c>
      <c r="T144" s="34" t="str">
        <f>IF($B144="","",IF(COUNTIF($B$5:$B144,$B144)=1,MAX($T$4:$T143)+1,""))</f>
        <v/>
      </c>
      <c r="U144" s="35" t="str">
        <f>IF(OR($A144="",$B144=""),"",$B144&amp;"|"&amp;SUMPRODUCT(($B$5:$B144=$B144)*($A$5:$A144&lt;&gt;"")))</f>
        <v/>
      </c>
      <c r="V144" s="35" t="str">
        <f>IFERROR(INDEX($B$5:$B$204,MATCH(ROW()-ROW($V$4),$T$5:$T$204,0)),"")</f>
        <v/>
      </c>
    </row>
    <row r="145" spans="1:22" x14ac:dyDescent="0.25">
      <c r="A145" s="23"/>
      <c r="B145" s="23"/>
      <c r="C145" s="23"/>
      <c r="D145" s="24"/>
      <c r="E145" s="25"/>
      <c r="F145" s="25"/>
      <c r="G145" s="26"/>
      <c r="H145" s="27"/>
      <c r="I145" s="28"/>
      <c r="J145" s="25"/>
      <c r="K145" s="29" t="str">
        <f>IF($S145="","",IF(AND(ISNUMBER($F145),$S145&gt;$F145),"",$S145))</f>
        <v/>
      </c>
      <c r="L145" s="30" t="str">
        <f>IF($K145="","",$K145-TODAY())</f>
        <v/>
      </c>
      <c r="M145" s="31"/>
      <c r="N145" s="28"/>
      <c r="O145" s="32"/>
      <c r="P145" s="23"/>
      <c r="Q145" s="33" t="str">
        <f>IF($E145="","",IF($J145="",TODAY()-1,$J145))</f>
        <v/>
      </c>
      <c r="R145" s="34" t="str">
        <f>IF(OR($E145="",N($I145)&lt;1),"",ROUNDUP((DATEDIF($E145,MAX($E145,$Q145),"m")+1)/$I145,0))</f>
        <v/>
      </c>
      <c r="S145" s="33" t="str">
        <f>IF($R145="","",IF(EDATE($E145,$I145*$R145)&gt;$Q145,EDATE($E145,$I145*$R145),EDATE($E145,$I145*($R145+1))))</f>
        <v/>
      </c>
      <c r="T145" s="34" t="str">
        <f>IF($B145="","",IF(COUNTIF($B$5:$B145,$B145)=1,MAX($T$4:$T144)+1,""))</f>
        <v/>
      </c>
      <c r="U145" s="35" t="str">
        <f>IF(OR($A145="",$B145=""),"",$B145&amp;"|"&amp;SUMPRODUCT(($B$5:$B145=$B145)*($A$5:$A145&lt;&gt;"")))</f>
        <v/>
      </c>
      <c r="V145" s="35" t="str">
        <f>IFERROR(INDEX($B$5:$B$204,MATCH(ROW()-ROW($V$4),$T$5:$T$204,0)),"")</f>
        <v/>
      </c>
    </row>
    <row r="146" spans="1:22" x14ac:dyDescent="0.25">
      <c r="A146" s="36"/>
      <c r="B146" s="36"/>
      <c r="C146" s="36"/>
      <c r="D146" s="37"/>
      <c r="E146" s="38"/>
      <c r="F146" s="38"/>
      <c r="G146" s="39"/>
      <c r="H146" s="40"/>
      <c r="I146" s="41"/>
      <c r="J146" s="38"/>
      <c r="K146" s="29" t="str">
        <f>IF($S146="","",IF(AND(ISNUMBER($F146),$S146&gt;$F146),"",$S146))</f>
        <v/>
      </c>
      <c r="L146" s="30" t="str">
        <f>IF($K146="","",$K146-TODAY())</f>
        <v/>
      </c>
      <c r="M146" s="42"/>
      <c r="N146" s="41"/>
      <c r="O146" s="43"/>
      <c r="P146" s="36"/>
      <c r="Q146" s="33" t="str">
        <f>IF($E146="","",IF($J146="",TODAY()-1,$J146))</f>
        <v/>
      </c>
      <c r="R146" s="34" t="str">
        <f>IF(OR($E146="",N($I146)&lt;1),"",ROUNDUP((DATEDIF($E146,MAX($E146,$Q146),"m")+1)/$I146,0))</f>
        <v/>
      </c>
      <c r="S146" s="33" t="str">
        <f>IF($R146="","",IF(EDATE($E146,$I146*$R146)&gt;$Q146,EDATE($E146,$I146*$R146),EDATE($E146,$I146*($R146+1))))</f>
        <v/>
      </c>
      <c r="T146" s="34" t="str">
        <f>IF($B146="","",IF(COUNTIF($B$5:$B146,$B146)=1,MAX($T$4:$T145)+1,""))</f>
        <v/>
      </c>
      <c r="U146" s="35" t="str">
        <f>IF(OR($A146="",$B146=""),"",$B146&amp;"|"&amp;SUMPRODUCT(($B$5:$B146=$B146)*($A$5:$A146&lt;&gt;"")))</f>
        <v/>
      </c>
      <c r="V146" s="35" t="str">
        <f>IFERROR(INDEX($B$5:$B$204,MATCH(ROW()-ROW($V$4),$T$5:$T$204,0)),"")</f>
        <v/>
      </c>
    </row>
    <row r="147" spans="1:22" x14ac:dyDescent="0.25">
      <c r="A147" s="23"/>
      <c r="B147" s="23"/>
      <c r="C147" s="23"/>
      <c r="D147" s="24"/>
      <c r="E147" s="25"/>
      <c r="F147" s="25"/>
      <c r="G147" s="26"/>
      <c r="H147" s="27"/>
      <c r="I147" s="28"/>
      <c r="J147" s="25"/>
      <c r="K147" s="29" t="str">
        <f>IF($S147="","",IF(AND(ISNUMBER($F147),$S147&gt;$F147),"",$S147))</f>
        <v/>
      </c>
      <c r="L147" s="30" t="str">
        <f>IF($K147="","",$K147-TODAY())</f>
        <v/>
      </c>
      <c r="M147" s="31"/>
      <c r="N147" s="28"/>
      <c r="O147" s="32"/>
      <c r="P147" s="23"/>
      <c r="Q147" s="33" t="str">
        <f>IF($E147="","",IF($J147="",TODAY()-1,$J147))</f>
        <v/>
      </c>
      <c r="R147" s="34" t="str">
        <f>IF(OR($E147="",N($I147)&lt;1),"",ROUNDUP((DATEDIF($E147,MAX($E147,$Q147),"m")+1)/$I147,0))</f>
        <v/>
      </c>
      <c r="S147" s="33" t="str">
        <f>IF($R147="","",IF(EDATE($E147,$I147*$R147)&gt;$Q147,EDATE($E147,$I147*$R147),EDATE($E147,$I147*($R147+1))))</f>
        <v/>
      </c>
      <c r="T147" s="34" t="str">
        <f>IF($B147="","",IF(COUNTIF($B$5:$B147,$B147)=1,MAX($T$4:$T146)+1,""))</f>
        <v/>
      </c>
      <c r="U147" s="35" t="str">
        <f>IF(OR($A147="",$B147=""),"",$B147&amp;"|"&amp;SUMPRODUCT(($B$5:$B147=$B147)*($A$5:$A147&lt;&gt;"")))</f>
        <v/>
      </c>
      <c r="V147" s="35" t="str">
        <f>IFERROR(INDEX($B$5:$B$204,MATCH(ROW()-ROW($V$4),$T$5:$T$204,0)),"")</f>
        <v/>
      </c>
    </row>
    <row r="148" spans="1:22" x14ac:dyDescent="0.25">
      <c r="A148" s="36"/>
      <c r="B148" s="36"/>
      <c r="C148" s="36"/>
      <c r="D148" s="37"/>
      <c r="E148" s="38"/>
      <c r="F148" s="38"/>
      <c r="G148" s="39"/>
      <c r="H148" s="40"/>
      <c r="I148" s="41"/>
      <c r="J148" s="38"/>
      <c r="K148" s="29" t="str">
        <f>IF($S148="","",IF(AND(ISNUMBER($F148),$S148&gt;$F148),"",$S148))</f>
        <v/>
      </c>
      <c r="L148" s="30" t="str">
        <f>IF($K148="","",$K148-TODAY())</f>
        <v/>
      </c>
      <c r="M148" s="42"/>
      <c r="N148" s="41"/>
      <c r="O148" s="43"/>
      <c r="P148" s="36"/>
      <c r="Q148" s="33" t="str">
        <f>IF($E148="","",IF($J148="",TODAY()-1,$J148))</f>
        <v/>
      </c>
      <c r="R148" s="34" t="str">
        <f>IF(OR($E148="",N($I148)&lt;1),"",ROUNDUP((DATEDIF($E148,MAX($E148,$Q148),"m")+1)/$I148,0))</f>
        <v/>
      </c>
      <c r="S148" s="33" t="str">
        <f>IF($R148="","",IF(EDATE($E148,$I148*$R148)&gt;$Q148,EDATE($E148,$I148*$R148),EDATE($E148,$I148*($R148+1))))</f>
        <v/>
      </c>
      <c r="T148" s="34" t="str">
        <f>IF($B148="","",IF(COUNTIF($B$5:$B148,$B148)=1,MAX($T$4:$T147)+1,""))</f>
        <v/>
      </c>
      <c r="U148" s="35" t="str">
        <f>IF(OR($A148="",$B148=""),"",$B148&amp;"|"&amp;SUMPRODUCT(($B$5:$B148=$B148)*($A$5:$A148&lt;&gt;"")))</f>
        <v/>
      </c>
      <c r="V148" s="35" t="str">
        <f>IFERROR(INDEX($B$5:$B$204,MATCH(ROW()-ROW($V$4),$T$5:$T$204,0)),"")</f>
        <v/>
      </c>
    </row>
    <row r="149" spans="1:22" x14ac:dyDescent="0.25">
      <c r="A149" s="23"/>
      <c r="B149" s="23"/>
      <c r="C149" s="23"/>
      <c r="D149" s="24"/>
      <c r="E149" s="25"/>
      <c r="F149" s="25"/>
      <c r="G149" s="26"/>
      <c r="H149" s="27"/>
      <c r="I149" s="28"/>
      <c r="J149" s="25"/>
      <c r="K149" s="29" t="str">
        <f>IF($S149="","",IF(AND(ISNUMBER($F149),$S149&gt;$F149),"",$S149))</f>
        <v/>
      </c>
      <c r="L149" s="30" t="str">
        <f>IF($K149="","",$K149-TODAY())</f>
        <v/>
      </c>
      <c r="M149" s="31"/>
      <c r="N149" s="28"/>
      <c r="O149" s="32"/>
      <c r="P149" s="23"/>
      <c r="Q149" s="33" t="str">
        <f>IF($E149="","",IF($J149="",TODAY()-1,$J149))</f>
        <v/>
      </c>
      <c r="R149" s="34" t="str">
        <f>IF(OR($E149="",N($I149)&lt;1),"",ROUNDUP((DATEDIF($E149,MAX($E149,$Q149),"m")+1)/$I149,0))</f>
        <v/>
      </c>
      <c r="S149" s="33" t="str">
        <f>IF($R149="","",IF(EDATE($E149,$I149*$R149)&gt;$Q149,EDATE($E149,$I149*$R149),EDATE($E149,$I149*($R149+1))))</f>
        <v/>
      </c>
      <c r="T149" s="34" t="str">
        <f>IF($B149="","",IF(COUNTIF($B$5:$B149,$B149)=1,MAX($T$4:$T148)+1,""))</f>
        <v/>
      </c>
      <c r="U149" s="35" t="str">
        <f>IF(OR($A149="",$B149=""),"",$B149&amp;"|"&amp;SUMPRODUCT(($B$5:$B149=$B149)*($A$5:$A149&lt;&gt;"")))</f>
        <v/>
      </c>
      <c r="V149" s="35" t="str">
        <f>IFERROR(INDEX($B$5:$B$204,MATCH(ROW()-ROW($V$4),$T$5:$T$204,0)),"")</f>
        <v/>
      </c>
    </row>
    <row r="150" spans="1:22" x14ac:dyDescent="0.25">
      <c r="A150" s="36"/>
      <c r="B150" s="36"/>
      <c r="C150" s="36"/>
      <c r="D150" s="37"/>
      <c r="E150" s="38"/>
      <c r="F150" s="38"/>
      <c r="G150" s="39"/>
      <c r="H150" s="40"/>
      <c r="I150" s="41"/>
      <c r="J150" s="38"/>
      <c r="K150" s="29" t="str">
        <f>IF($S150="","",IF(AND(ISNUMBER($F150),$S150&gt;$F150),"",$S150))</f>
        <v/>
      </c>
      <c r="L150" s="30" t="str">
        <f>IF($K150="","",$K150-TODAY())</f>
        <v/>
      </c>
      <c r="M150" s="42"/>
      <c r="N150" s="41"/>
      <c r="O150" s="43"/>
      <c r="P150" s="36"/>
      <c r="Q150" s="33" t="str">
        <f>IF($E150="","",IF($J150="",TODAY()-1,$J150))</f>
        <v/>
      </c>
      <c r="R150" s="34" t="str">
        <f>IF(OR($E150="",N($I150)&lt;1),"",ROUNDUP((DATEDIF($E150,MAX($E150,$Q150),"m")+1)/$I150,0))</f>
        <v/>
      </c>
      <c r="S150" s="33" t="str">
        <f>IF($R150="","",IF(EDATE($E150,$I150*$R150)&gt;$Q150,EDATE($E150,$I150*$R150),EDATE($E150,$I150*($R150+1))))</f>
        <v/>
      </c>
      <c r="T150" s="34" t="str">
        <f>IF($B150="","",IF(COUNTIF($B$5:$B150,$B150)=1,MAX($T$4:$T149)+1,""))</f>
        <v/>
      </c>
      <c r="U150" s="35" t="str">
        <f>IF(OR($A150="",$B150=""),"",$B150&amp;"|"&amp;SUMPRODUCT(($B$5:$B150=$B150)*($A$5:$A150&lt;&gt;"")))</f>
        <v/>
      </c>
      <c r="V150" s="35" t="str">
        <f>IFERROR(INDEX($B$5:$B$204,MATCH(ROW()-ROW($V$4),$T$5:$T$204,0)),"")</f>
        <v/>
      </c>
    </row>
    <row r="151" spans="1:22" x14ac:dyDescent="0.25">
      <c r="A151" s="23"/>
      <c r="B151" s="23"/>
      <c r="C151" s="23"/>
      <c r="D151" s="24"/>
      <c r="E151" s="25"/>
      <c r="F151" s="25"/>
      <c r="G151" s="26"/>
      <c r="H151" s="27"/>
      <c r="I151" s="28"/>
      <c r="J151" s="25"/>
      <c r="K151" s="29" t="str">
        <f>IF($S151="","",IF(AND(ISNUMBER($F151),$S151&gt;$F151),"",$S151))</f>
        <v/>
      </c>
      <c r="L151" s="30" t="str">
        <f>IF($K151="","",$K151-TODAY())</f>
        <v/>
      </c>
      <c r="M151" s="31"/>
      <c r="N151" s="28"/>
      <c r="O151" s="32"/>
      <c r="P151" s="23"/>
      <c r="Q151" s="33" t="str">
        <f>IF($E151="","",IF($J151="",TODAY()-1,$J151))</f>
        <v/>
      </c>
      <c r="R151" s="34" t="str">
        <f>IF(OR($E151="",N($I151)&lt;1),"",ROUNDUP((DATEDIF($E151,MAX($E151,$Q151),"m")+1)/$I151,0))</f>
        <v/>
      </c>
      <c r="S151" s="33" t="str">
        <f>IF($R151="","",IF(EDATE($E151,$I151*$R151)&gt;$Q151,EDATE($E151,$I151*$R151),EDATE($E151,$I151*($R151+1))))</f>
        <v/>
      </c>
      <c r="T151" s="34" t="str">
        <f>IF($B151="","",IF(COUNTIF($B$5:$B151,$B151)=1,MAX($T$4:$T150)+1,""))</f>
        <v/>
      </c>
      <c r="U151" s="35" t="str">
        <f>IF(OR($A151="",$B151=""),"",$B151&amp;"|"&amp;SUMPRODUCT(($B$5:$B151=$B151)*($A$5:$A151&lt;&gt;"")))</f>
        <v/>
      </c>
      <c r="V151" s="35" t="str">
        <f>IFERROR(INDEX($B$5:$B$204,MATCH(ROW()-ROW($V$4),$T$5:$T$204,0)),"")</f>
        <v/>
      </c>
    </row>
    <row r="152" spans="1:22" x14ac:dyDescent="0.25">
      <c r="A152" s="36"/>
      <c r="B152" s="36"/>
      <c r="C152" s="36"/>
      <c r="D152" s="37"/>
      <c r="E152" s="38"/>
      <c r="F152" s="38"/>
      <c r="G152" s="39"/>
      <c r="H152" s="40"/>
      <c r="I152" s="41"/>
      <c r="J152" s="38"/>
      <c r="K152" s="29" t="str">
        <f>IF($S152="","",IF(AND(ISNUMBER($F152),$S152&gt;$F152),"",$S152))</f>
        <v/>
      </c>
      <c r="L152" s="30" t="str">
        <f>IF($K152="","",$K152-TODAY())</f>
        <v/>
      </c>
      <c r="M152" s="42"/>
      <c r="N152" s="41"/>
      <c r="O152" s="43"/>
      <c r="P152" s="36"/>
      <c r="Q152" s="33" t="str">
        <f>IF($E152="","",IF($J152="",TODAY()-1,$J152))</f>
        <v/>
      </c>
      <c r="R152" s="34" t="str">
        <f>IF(OR($E152="",N($I152)&lt;1),"",ROUNDUP((DATEDIF($E152,MAX($E152,$Q152),"m")+1)/$I152,0))</f>
        <v/>
      </c>
      <c r="S152" s="33" t="str">
        <f>IF($R152="","",IF(EDATE($E152,$I152*$R152)&gt;$Q152,EDATE($E152,$I152*$R152),EDATE($E152,$I152*($R152+1))))</f>
        <v/>
      </c>
      <c r="T152" s="34" t="str">
        <f>IF($B152="","",IF(COUNTIF($B$5:$B152,$B152)=1,MAX($T$4:$T151)+1,""))</f>
        <v/>
      </c>
      <c r="U152" s="35" t="str">
        <f>IF(OR($A152="",$B152=""),"",$B152&amp;"|"&amp;SUMPRODUCT(($B$5:$B152=$B152)*($A$5:$A152&lt;&gt;"")))</f>
        <v/>
      </c>
      <c r="V152" s="35" t="str">
        <f>IFERROR(INDEX($B$5:$B$204,MATCH(ROW()-ROW($V$4),$T$5:$T$204,0)),"")</f>
        <v/>
      </c>
    </row>
    <row r="153" spans="1:22" x14ac:dyDescent="0.25">
      <c r="A153" s="23"/>
      <c r="B153" s="23"/>
      <c r="C153" s="23"/>
      <c r="D153" s="24"/>
      <c r="E153" s="25"/>
      <c r="F153" s="25"/>
      <c r="G153" s="26"/>
      <c r="H153" s="27"/>
      <c r="I153" s="28"/>
      <c r="J153" s="25"/>
      <c r="K153" s="29" t="str">
        <f>IF($S153="","",IF(AND(ISNUMBER($F153),$S153&gt;$F153),"",$S153))</f>
        <v/>
      </c>
      <c r="L153" s="30" t="str">
        <f>IF($K153="","",$K153-TODAY())</f>
        <v/>
      </c>
      <c r="M153" s="31"/>
      <c r="N153" s="28"/>
      <c r="O153" s="32"/>
      <c r="P153" s="23"/>
      <c r="Q153" s="33" t="str">
        <f>IF($E153="","",IF($J153="",TODAY()-1,$J153))</f>
        <v/>
      </c>
      <c r="R153" s="34" t="str">
        <f>IF(OR($E153="",N($I153)&lt;1),"",ROUNDUP((DATEDIF($E153,MAX($E153,$Q153),"m")+1)/$I153,0))</f>
        <v/>
      </c>
      <c r="S153" s="33" t="str">
        <f>IF($R153="","",IF(EDATE($E153,$I153*$R153)&gt;$Q153,EDATE($E153,$I153*$R153),EDATE($E153,$I153*($R153+1))))</f>
        <v/>
      </c>
      <c r="T153" s="34" t="str">
        <f>IF($B153="","",IF(COUNTIF($B$5:$B153,$B153)=1,MAX($T$4:$T152)+1,""))</f>
        <v/>
      </c>
      <c r="U153" s="35" t="str">
        <f>IF(OR($A153="",$B153=""),"",$B153&amp;"|"&amp;SUMPRODUCT(($B$5:$B153=$B153)*($A$5:$A153&lt;&gt;"")))</f>
        <v/>
      </c>
      <c r="V153" s="35" t="str">
        <f>IFERROR(INDEX($B$5:$B$204,MATCH(ROW()-ROW($V$4),$T$5:$T$204,0)),"")</f>
        <v/>
      </c>
    </row>
    <row r="154" spans="1:22" x14ac:dyDescent="0.25">
      <c r="A154" s="36"/>
      <c r="B154" s="36"/>
      <c r="C154" s="36"/>
      <c r="D154" s="37"/>
      <c r="E154" s="38"/>
      <c r="F154" s="38"/>
      <c r="G154" s="39"/>
      <c r="H154" s="40"/>
      <c r="I154" s="41"/>
      <c r="J154" s="38"/>
      <c r="K154" s="29" t="str">
        <f>IF($S154="","",IF(AND(ISNUMBER($F154),$S154&gt;$F154),"",$S154))</f>
        <v/>
      </c>
      <c r="L154" s="30" t="str">
        <f>IF($K154="","",$K154-TODAY())</f>
        <v/>
      </c>
      <c r="M154" s="42"/>
      <c r="N154" s="41"/>
      <c r="O154" s="43"/>
      <c r="P154" s="36"/>
      <c r="Q154" s="33" t="str">
        <f>IF($E154="","",IF($J154="",TODAY()-1,$J154))</f>
        <v/>
      </c>
      <c r="R154" s="34" t="str">
        <f>IF(OR($E154="",N($I154)&lt;1),"",ROUNDUP((DATEDIF($E154,MAX($E154,$Q154),"m")+1)/$I154,0))</f>
        <v/>
      </c>
      <c r="S154" s="33" t="str">
        <f>IF($R154="","",IF(EDATE($E154,$I154*$R154)&gt;$Q154,EDATE($E154,$I154*$R154),EDATE($E154,$I154*($R154+1))))</f>
        <v/>
      </c>
      <c r="T154" s="34" t="str">
        <f>IF($B154="","",IF(COUNTIF($B$5:$B154,$B154)=1,MAX($T$4:$T153)+1,""))</f>
        <v/>
      </c>
      <c r="U154" s="35" t="str">
        <f>IF(OR($A154="",$B154=""),"",$B154&amp;"|"&amp;SUMPRODUCT(($B$5:$B154=$B154)*($A$5:$A154&lt;&gt;"")))</f>
        <v/>
      </c>
      <c r="V154" s="35" t="str">
        <f>IFERROR(INDEX($B$5:$B$204,MATCH(ROW()-ROW($V$4),$T$5:$T$204,0)),"")</f>
        <v/>
      </c>
    </row>
    <row r="155" spans="1:22" x14ac:dyDescent="0.25">
      <c r="A155" s="23"/>
      <c r="B155" s="23"/>
      <c r="C155" s="23"/>
      <c r="D155" s="24"/>
      <c r="E155" s="25"/>
      <c r="F155" s="25"/>
      <c r="G155" s="26"/>
      <c r="H155" s="27"/>
      <c r="I155" s="28"/>
      <c r="J155" s="25"/>
      <c r="K155" s="29" t="str">
        <f>IF($S155="","",IF(AND(ISNUMBER($F155),$S155&gt;$F155),"",$S155))</f>
        <v/>
      </c>
      <c r="L155" s="30" t="str">
        <f>IF($K155="","",$K155-TODAY())</f>
        <v/>
      </c>
      <c r="M155" s="31"/>
      <c r="N155" s="28"/>
      <c r="O155" s="32"/>
      <c r="P155" s="23"/>
      <c r="Q155" s="33" t="str">
        <f>IF($E155="","",IF($J155="",TODAY()-1,$J155))</f>
        <v/>
      </c>
      <c r="R155" s="34" t="str">
        <f>IF(OR($E155="",N($I155)&lt;1),"",ROUNDUP((DATEDIF($E155,MAX($E155,$Q155),"m")+1)/$I155,0))</f>
        <v/>
      </c>
      <c r="S155" s="33" t="str">
        <f>IF($R155="","",IF(EDATE($E155,$I155*$R155)&gt;$Q155,EDATE($E155,$I155*$R155),EDATE($E155,$I155*($R155+1))))</f>
        <v/>
      </c>
      <c r="T155" s="34" t="str">
        <f>IF($B155="","",IF(COUNTIF($B$5:$B155,$B155)=1,MAX($T$4:$T154)+1,""))</f>
        <v/>
      </c>
      <c r="U155" s="35" t="str">
        <f>IF(OR($A155="",$B155=""),"",$B155&amp;"|"&amp;SUMPRODUCT(($B$5:$B155=$B155)*($A$5:$A155&lt;&gt;"")))</f>
        <v/>
      </c>
      <c r="V155" s="35" t="str">
        <f>IFERROR(INDEX($B$5:$B$204,MATCH(ROW()-ROW($V$4),$T$5:$T$204,0)),"")</f>
        <v/>
      </c>
    </row>
    <row r="156" spans="1:22" x14ac:dyDescent="0.25">
      <c r="A156" s="36"/>
      <c r="B156" s="36"/>
      <c r="C156" s="36"/>
      <c r="D156" s="37"/>
      <c r="E156" s="38"/>
      <c r="F156" s="38"/>
      <c r="G156" s="39"/>
      <c r="H156" s="40"/>
      <c r="I156" s="41"/>
      <c r="J156" s="38"/>
      <c r="K156" s="29" t="str">
        <f>IF($S156="","",IF(AND(ISNUMBER($F156),$S156&gt;$F156),"",$S156))</f>
        <v/>
      </c>
      <c r="L156" s="30" t="str">
        <f>IF($K156="","",$K156-TODAY())</f>
        <v/>
      </c>
      <c r="M156" s="42"/>
      <c r="N156" s="41"/>
      <c r="O156" s="43"/>
      <c r="P156" s="36"/>
      <c r="Q156" s="33" t="str">
        <f>IF($E156="","",IF($J156="",TODAY()-1,$J156))</f>
        <v/>
      </c>
      <c r="R156" s="34" t="str">
        <f>IF(OR($E156="",N($I156)&lt;1),"",ROUNDUP((DATEDIF($E156,MAX($E156,$Q156),"m")+1)/$I156,0))</f>
        <v/>
      </c>
      <c r="S156" s="33" t="str">
        <f>IF($R156="","",IF(EDATE($E156,$I156*$R156)&gt;$Q156,EDATE($E156,$I156*$R156),EDATE($E156,$I156*($R156+1))))</f>
        <v/>
      </c>
      <c r="T156" s="34" t="str">
        <f>IF($B156="","",IF(COUNTIF($B$5:$B156,$B156)=1,MAX($T$4:$T155)+1,""))</f>
        <v/>
      </c>
      <c r="U156" s="35" t="str">
        <f>IF(OR($A156="",$B156=""),"",$B156&amp;"|"&amp;SUMPRODUCT(($B$5:$B156=$B156)*($A$5:$A156&lt;&gt;"")))</f>
        <v/>
      </c>
      <c r="V156" s="35" t="str">
        <f>IFERROR(INDEX($B$5:$B$204,MATCH(ROW()-ROW($V$4),$T$5:$T$204,0)),"")</f>
        <v/>
      </c>
    </row>
    <row r="157" spans="1:22" x14ac:dyDescent="0.25">
      <c r="A157" s="23"/>
      <c r="B157" s="23"/>
      <c r="C157" s="23"/>
      <c r="D157" s="24"/>
      <c r="E157" s="25"/>
      <c r="F157" s="25"/>
      <c r="G157" s="26"/>
      <c r="H157" s="27"/>
      <c r="I157" s="28"/>
      <c r="J157" s="25"/>
      <c r="K157" s="29" t="str">
        <f>IF($S157="","",IF(AND(ISNUMBER($F157),$S157&gt;$F157),"",$S157))</f>
        <v/>
      </c>
      <c r="L157" s="30" t="str">
        <f>IF($K157="","",$K157-TODAY())</f>
        <v/>
      </c>
      <c r="M157" s="31"/>
      <c r="N157" s="28"/>
      <c r="O157" s="32"/>
      <c r="P157" s="23"/>
      <c r="Q157" s="33" t="str">
        <f>IF($E157="","",IF($J157="",TODAY()-1,$J157))</f>
        <v/>
      </c>
      <c r="R157" s="34" t="str">
        <f>IF(OR($E157="",N($I157)&lt;1),"",ROUNDUP((DATEDIF($E157,MAX($E157,$Q157),"m")+1)/$I157,0))</f>
        <v/>
      </c>
      <c r="S157" s="33" t="str">
        <f>IF($R157="","",IF(EDATE($E157,$I157*$R157)&gt;$Q157,EDATE($E157,$I157*$R157),EDATE($E157,$I157*($R157+1))))</f>
        <v/>
      </c>
      <c r="T157" s="34" t="str">
        <f>IF($B157="","",IF(COUNTIF($B$5:$B157,$B157)=1,MAX($T$4:$T156)+1,""))</f>
        <v/>
      </c>
      <c r="U157" s="35" t="str">
        <f>IF(OR($A157="",$B157=""),"",$B157&amp;"|"&amp;SUMPRODUCT(($B$5:$B157=$B157)*($A$5:$A157&lt;&gt;"")))</f>
        <v/>
      </c>
      <c r="V157" s="35" t="str">
        <f>IFERROR(INDEX($B$5:$B$204,MATCH(ROW()-ROW($V$4),$T$5:$T$204,0)),"")</f>
        <v/>
      </c>
    </row>
    <row r="158" spans="1:22" x14ac:dyDescent="0.25">
      <c r="A158" s="36"/>
      <c r="B158" s="36"/>
      <c r="C158" s="36"/>
      <c r="D158" s="37"/>
      <c r="E158" s="38"/>
      <c r="F158" s="38"/>
      <c r="G158" s="39"/>
      <c r="H158" s="40"/>
      <c r="I158" s="41"/>
      <c r="J158" s="38"/>
      <c r="K158" s="29" t="str">
        <f>IF($S158="","",IF(AND(ISNUMBER($F158),$S158&gt;$F158),"",$S158))</f>
        <v/>
      </c>
      <c r="L158" s="30" t="str">
        <f>IF($K158="","",$K158-TODAY())</f>
        <v/>
      </c>
      <c r="M158" s="42"/>
      <c r="N158" s="41"/>
      <c r="O158" s="43"/>
      <c r="P158" s="36"/>
      <c r="Q158" s="33" t="str">
        <f>IF($E158="","",IF($J158="",TODAY()-1,$J158))</f>
        <v/>
      </c>
      <c r="R158" s="34" t="str">
        <f>IF(OR($E158="",N($I158)&lt;1),"",ROUNDUP((DATEDIF($E158,MAX($E158,$Q158),"m")+1)/$I158,0))</f>
        <v/>
      </c>
      <c r="S158" s="33" t="str">
        <f>IF($R158="","",IF(EDATE($E158,$I158*$R158)&gt;$Q158,EDATE($E158,$I158*$R158),EDATE($E158,$I158*($R158+1))))</f>
        <v/>
      </c>
      <c r="T158" s="34" t="str">
        <f>IF($B158="","",IF(COUNTIF($B$5:$B158,$B158)=1,MAX($T$4:$T157)+1,""))</f>
        <v/>
      </c>
      <c r="U158" s="35" t="str">
        <f>IF(OR($A158="",$B158=""),"",$B158&amp;"|"&amp;SUMPRODUCT(($B$5:$B158=$B158)*($A$5:$A158&lt;&gt;"")))</f>
        <v/>
      </c>
      <c r="V158" s="35" t="str">
        <f>IFERROR(INDEX($B$5:$B$204,MATCH(ROW()-ROW($V$4),$T$5:$T$204,0)),"")</f>
        <v/>
      </c>
    </row>
    <row r="159" spans="1:22" x14ac:dyDescent="0.25">
      <c r="A159" s="23"/>
      <c r="B159" s="23"/>
      <c r="C159" s="23"/>
      <c r="D159" s="24"/>
      <c r="E159" s="25"/>
      <c r="F159" s="25"/>
      <c r="G159" s="26"/>
      <c r="H159" s="27"/>
      <c r="I159" s="28"/>
      <c r="J159" s="25"/>
      <c r="K159" s="29" t="str">
        <f>IF($S159="","",IF(AND(ISNUMBER($F159),$S159&gt;$F159),"",$S159))</f>
        <v/>
      </c>
      <c r="L159" s="30" t="str">
        <f>IF($K159="","",$K159-TODAY())</f>
        <v/>
      </c>
      <c r="M159" s="31"/>
      <c r="N159" s="28"/>
      <c r="O159" s="32"/>
      <c r="P159" s="23"/>
      <c r="Q159" s="33" t="str">
        <f>IF($E159="","",IF($J159="",TODAY()-1,$J159))</f>
        <v/>
      </c>
      <c r="R159" s="34" t="str">
        <f>IF(OR($E159="",N($I159)&lt;1),"",ROUNDUP((DATEDIF($E159,MAX($E159,$Q159),"m")+1)/$I159,0))</f>
        <v/>
      </c>
      <c r="S159" s="33" t="str">
        <f>IF($R159="","",IF(EDATE($E159,$I159*$R159)&gt;$Q159,EDATE($E159,$I159*$R159),EDATE($E159,$I159*($R159+1))))</f>
        <v/>
      </c>
      <c r="T159" s="34" t="str">
        <f>IF($B159="","",IF(COUNTIF($B$5:$B159,$B159)=1,MAX($T$4:$T158)+1,""))</f>
        <v/>
      </c>
      <c r="U159" s="35" t="str">
        <f>IF(OR($A159="",$B159=""),"",$B159&amp;"|"&amp;SUMPRODUCT(($B$5:$B159=$B159)*($A$5:$A159&lt;&gt;"")))</f>
        <v/>
      </c>
      <c r="V159" s="35" t="str">
        <f>IFERROR(INDEX($B$5:$B$204,MATCH(ROW()-ROW($V$4),$T$5:$T$204,0)),"")</f>
        <v/>
      </c>
    </row>
    <row r="160" spans="1:22" x14ac:dyDescent="0.25">
      <c r="A160" s="36"/>
      <c r="B160" s="36"/>
      <c r="C160" s="36"/>
      <c r="D160" s="37"/>
      <c r="E160" s="38"/>
      <c r="F160" s="38"/>
      <c r="G160" s="39"/>
      <c r="H160" s="40"/>
      <c r="I160" s="41"/>
      <c r="J160" s="38"/>
      <c r="K160" s="29" t="str">
        <f>IF($S160="","",IF(AND(ISNUMBER($F160),$S160&gt;$F160),"",$S160))</f>
        <v/>
      </c>
      <c r="L160" s="30" t="str">
        <f>IF($K160="","",$K160-TODAY())</f>
        <v/>
      </c>
      <c r="M160" s="42"/>
      <c r="N160" s="41"/>
      <c r="O160" s="43"/>
      <c r="P160" s="36"/>
      <c r="Q160" s="33" t="str">
        <f>IF($E160="","",IF($J160="",TODAY()-1,$J160))</f>
        <v/>
      </c>
      <c r="R160" s="34" t="str">
        <f>IF(OR($E160="",N($I160)&lt;1),"",ROUNDUP((DATEDIF($E160,MAX($E160,$Q160),"m")+1)/$I160,0))</f>
        <v/>
      </c>
      <c r="S160" s="33" t="str">
        <f>IF($R160="","",IF(EDATE($E160,$I160*$R160)&gt;$Q160,EDATE($E160,$I160*$R160),EDATE($E160,$I160*($R160+1))))</f>
        <v/>
      </c>
      <c r="T160" s="34" t="str">
        <f>IF($B160="","",IF(COUNTIF($B$5:$B160,$B160)=1,MAX($T$4:$T159)+1,""))</f>
        <v/>
      </c>
      <c r="U160" s="35" t="str">
        <f>IF(OR($A160="",$B160=""),"",$B160&amp;"|"&amp;SUMPRODUCT(($B$5:$B160=$B160)*($A$5:$A160&lt;&gt;"")))</f>
        <v/>
      </c>
      <c r="V160" s="35" t="str">
        <f>IFERROR(INDEX($B$5:$B$204,MATCH(ROW()-ROW($V$4),$T$5:$T$204,0)),"")</f>
        <v/>
      </c>
    </row>
    <row r="161" spans="1:22" x14ac:dyDescent="0.25">
      <c r="A161" s="23"/>
      <c r="B161" s="23"/>
      <c r="C161" s="23"/>
      <c r="D161" s="24"/>
      <c r="E161" s="25"/>
      <c r="F161" s="25"/>
      <c r="G161" s="26"/>
      <c r="H161" s="27"/>
      <c r="I161" s="28"/>
      <c r="J161" s="25"/>
      <c r="K161" s="29" t="str">
        <f>IF($S161="","",IF(AND(ISNUMBER($F161),$S161&gt;$F161),"",$S161))</f>
        <v/>
      </c>
      <c r="L161" s="30" t="str">
        <f>IF($K161="","",$K161-TODAY())</f>
        <v/>
      </c>
      <c r="M161" s="31"/>
      <c r="N161" s="28"/>
      <c r="O161" s="32"/>
      <c r="P161" s="23"/>
      <c r="Q161" s="33" t="str">
        <f>IF($E161="","",IF($J161="",TODAY()-1,$J161))</f>
        <v/>
      </c>
      <c r="R161" s="34" t="str">
        <f>IF(OR($E161="",N($I161)&lt;1),"",ROUNDUP((DATEDIF($E161,MAX($E161,$Q161),"m")+1)/$I161,0))</f>
        <v/>
      </c>
      <c r="S161" s="33" t="str">
        <f>IF($R161="","",IF(EDATE($E161,$I161*$R161)&gt;$Q161,EDATE($E161,$I161*$R161),EDATE($E161,$I161*($R161+1))))</f>
        <v/>
      </c>
      <c r="T161" s="34" t="str">
        <f>IF($B161="","",IF(COUNTIF($B$5:$B161,$B161)=1,MAX($T$4:$T160)+1,""))</f>
        <v/>
      </c>
      <c r="U161" s="35" t="str">
        <f>IF(OR($A161="",$B161=""),"",$B161&amp;"|"&amp;SUMPRODUCT(($B$5:$B161=$B161)*($A$5:$A161&lt;&gt;"")))</f>
        <v/>
      </c>
      <c r="V161" s="35" t="str">
        <f>IFERROR(INDEX($B$5:$B$204,MATCH(ROW()-ROW($V$4),$T$5:$T$204,0)),"")</f>
        <v/>
      </c>
    </row>
    <row r="162" spans="1:22" x14ac:dyDescent="0.25">
      <c r="A162" s="36"/>
      <c r="B162" s="36"/>
      <c r="C162" s="36"/>
      <c r="D162" s="37"/>
      <c r="E162" s="38"/>
      <c r="F162" s="38"/>
      <c r="G162" s="39"/>
      <c r="H162" s="40"/>
      <c r="I162" s="41"/>
      <c r="J162" s="38"/>
      <c r="K162" s="29" t="str">
        <f>IF($S162="","",IF(AND(ISNUMBER($F162),$S162&gt;$F162),"",$S162))</f>
        <v/>
      </c>
      <c r="L162" s="30" t="str">
        <f>IF($K162="","",$K162-TODAY())</f>
        <v/>
      </c>
      <c r="M162" s="42"/>
      <c r="N162" s="41"/>
      <c r="O162" s="43"/>
      <c r="P162" s="36"/>
      <c r="Q162" s="33" t="str">
        <f>IF($E162="","",IF($J162="",TODAY()-1,$J162))</f>
        <v/>
      </c>
      <c r="R162" s="34" t="str">
        <f>IF(OR($E162="",N($I162)&lt;1),"",ROUNDUP((DATEDIF($E162,MAX($E162,$Q162),"m")+1)/$I162,0))</f>
        <v/>
      </c>
      <c r="S162" s="33" t="str">
        <f>IF($R162="","",IF(EDATE($E162,$I162*$R162)&gt;$Q162,EDATE($E162,$I162*$R162),EDATE($E162,$I162*($R162+1))))</f>
        <v/>
      </c>
      <c r="T162" s="34" t="str">
        <f>IF($B162="","",IF(COUNTIF($B$5:$B162,$B162)=1,MAX($T$4:$T161)+1,""))</f>
        <v/>
      </c>
      <c r="U162" s="35" t="str">
        <f>IF(OR($A162="",$B162=""),"",$B162&amp;"|"&amp;SUMPRODUCT(($B$5:$B162=$B162)*($A$5:$A162&lt;&gt;"")))</f>
        <v/>
      </c>
      <c r="V162" s="35" t="str">
        <f>IFERROR(INDEX($B$5:$B$204,MATCH(ROW()-ROW($V$4),$T$5:$T$204,0)),"")</f>
        <v/>
      </c>
    </row>
    <row r="163" spans="1:22" x14ac:dyDescent="0.25">
      <c r="A163" s="23"/>
      <c r="B163" s="23"/>
      <c r="C163" s="23"/>
      <c r="D163" s="24"/>
      <c r="E163" s="25"/>
      <c r="F163" s="25"/>
      <c r="G163" s="26"/>
      <c r="H163" s="27"/>
      <c r="I163" s="28"/>
      <c r="J163" s="25"/>
      <c r="K163" s="29" t="str">
        <f>IF($S163="","",IF(AND(ISNUMBER($F163),$S163&gt;$F163),"",$S163))</f>
        <v/>
      </c>
      <c r="L163" s="30" t="str">
        <f>IF($K163="","",$K163-TODAY())</f>
        <v/>
      </c>
      <c r="M163" s="31"/>
      <c r="N163" s="28"/>
      <c r="O163" s="32"/>
      <c r="P163" s="23"/>
      <c r="Q163" s="33" t="str">
        <f>IF($E163="","",IF($J163="",TODAY()-1,$J163))</f>
        <v/>
      </c>
      <c r="R163" s="34" t="str">
        <f>IF(OR($E163="",N($I163)&lt;1),"",ROUNDUP((DATEDIF($E163,MAX($E163,$Q163),"m")+1)/$I163,0))</f>
        <v/>
      </c>
      <c r="S163" s="33" t="str">
        <f>IF($R163="","",IF(EDATE($E163,$I163*$R163)&gt;$Q163,EDATE($E163,$I163*$R163),EDATE($E163,$I163*($R163+1))))</f>
        <v/>
      </c>
      <c r="T163" s="34" t="str">
        <f>IF($B163="","",IF(COUNTIF($B$5:$B163,$B163)=1,MAX($T$4:$T162)+1,""))</f>
        <v/>
      </c>
      <c r="U163" s="35" t="str">
        <f>IF(OR($A163="",$B163=""),"",$B163&amp;"|"&amp;SUMPRODUCT(($B$5:$B163=$B163)*($A$5:$A163&lt;&gt;"")))</f>
        <v/>
      </c>
      <c r="V163" s="35" t="str">
        <f>IFERROR(INDEX($B$5:$B$204,MATCH(ROW()-ROW($V$4),$T$5:$T$204,0)),"")</f>
        <v/>
      </c>
    </row>
    <row r="164" spans="1:22" x14ac:dyDescent="0.25">
      <c r="A164" s="36"/>
      <c r="B164" s="36"/>
      <c r="C164" s="36"/>
      <c r="D164" s="37"/>
      <c r="E164" s="38"/>
      <c r="F164" s="38"/>
      <c r="G164" s="39"/>
      <c r="H164" s="40"/>
      <c r="I164" s="41"/>
      <c r="J164" s="38"/>
      <c r="K164" s="29" t="str">
        <f>IF($S164="","",IF(AND(ISNUMBER($F164),$S164&gt;$F164),"",$S164))</f>
        <v/>
      </c>
      <c r="L164" s="30" t="str">
        <f>IF($K164="","",$K164-TODAY())</f>
        <v/>
      </c>
      <c r="M164" s="42"/>
      <c r="N164" s="41"/>
      <c r="O164" s="43"/>
      <c r="P164" s="36"/>
      <c r="Q164" s="33" t="str">
        <f>IF($E164="","",IF($J164="",TODAY()-1,$J164))</f>
        <v/>
      </c>
      <c r="R164" s="34" t="str">
        <f>IF(OR($E164="",N($I164)&lt;1),"",ROUNDUP((DATEDIF($E164,MAX($E164,$Q164),"m")+1)/$I164,0))</f>
        <v/>
      </c>
      <c r="S164" s="33" t="str">
        <f>IF($R164="","",IF(EDATE($E164,$I164*$R164)&gt;$Q164,EDATE($E164,$I164*$R164),EDATE($E164,$I164*($R164+1))))</f>
        <v/>
      </c>
      <c r="T164" s="34" t="str">
        <f>IF($B164="","",IF(COUNTIF($B$5:$B164,$B164)=1,MAX($T$4:$T163)+1,""))</f>
        <v/>
      </c>
      <c r="U164" s="35" t="str">
        <f>IF(OR($A164="",$B164=""),"",$B164&amp;"|"&amp;SUMPRODUCT(($B$5:$B164=$B164)*($A$5:$A164&lt;&gt;"")))</f>
        <v/>
      </c>
      <c r="V164" s="35" t="str">
        <f>IFERROR(INDEX($B$5:$B$204,MATCH(ROW()-ROW($V$4),$T$5:$T$204,0)),"")</f>
        <v/>
      </c>
    </row>
    <row r="165" spans="1:22" x14ac:dyDescent="0.25">
      <c r="A165" s="23"/>
      <c r="B165" s="23"/>
      <c r="C165" s="23"/>
      <c r="D165" s="24"/>
      <c r="E165" s="25"/>
      <c r="F165" s="25"/>
      <c r="G165" s="26"/>
      <c r="H165" s="27"/>
      <c r="I165" s="28"/>
      <c r="J165" s="25"/>
      <c r="K165" s="29" t="str">
        <f>IF($S165="","",IF(AND(ISNUMBER($F165),$S165&gt;$F165),"",$S165))</f>
        <v/>
      </c>
      <c r="L165" s="30" t="str">
        <f>IF($K165="","",$K165-TODAY())</f>
        <v/>
      </c>
      <c r="M165" s="31"/>
      <c r="N165" s="28"/>
      <c r="O165" s="32"/>
      <c r="P165" s="23"/>
      <c r="Q165" s="33" t="str">
        <f>IF($E165="","",IF($J165="",TODAY()-1,$J165))</f>
        <v/>
      </c>
      <c r="R165" s="34" t="str">
        <f>IF(OR($E165="",N($I165)&lt;1),"",ROUNDUP((DATEDIF($E165,MAX($E165,$Q165),"m")+1)/$I165,0))</f>
        <v/>
      </c>
      <c r="S165" s="33" t="str">
        <f>IF($R165="","",IF(EDATE($E165,$I165*$R165)&gt;$Q165,EDATE($E165,$I165*$R165),EDATE($E165,$I165*($R165+1))))</f>
        <v/>
      </c>
      <c r="T165" s="34" t="str">
        <f>IF($B165="","",IF(COUNTIF($B$5:$B165,$B165)=1,MAX($T$4:$T164)+1,""))</f>
        <v/>
      </c>
      <c r="U165" s="35" t="str">
        <f>IF(OR($A165="",$B165=""),"",$B165&amp;"|"&amp;SUMPRODUCT(($B$5:$B165=$B165)*($A$5:$A165&lt;&gt;"")))</f>
        <v/>
      </c>
      <c r="V165" s="35" t="str">
        <f>IFERROR(INDEX($B$5:$B$204,MATCH(ROW()-ROW($V$4),$T$5:$T$204,0)),"")</f>
        <v/>
      </c>
    </row>
    <row r="166" spans="1:22" x14ac:dyDescent="0.25">
      <c r="A166" s="36"/>
      <c r="B166" s="36"/>
      <c r="C166" s="36"/>
      <c r="D166" s="37"/>
      <c r="E166" s="38"/>
      <c r="F166" s="38"/>
      <c r="G166" s="39"/>
      <c r="H166" s="40"/>
      <c r="I166" s="41"/>
      <c r="J166" s="38"/>
      <c r="K166" s="29" t="str">
        <f>IF($S166="","",IF(AND(ISNUMBER($F166),$S166&gt;$F166),"",$S166))</f>
        <v/>
      </c>
      <c r="L166" s="30" t="str">
        <f>IF($K166="","",$K166-TODAY())</f>
        <v/>
      </c>
      <c r="M166" s="42"/>
      <c r="N166" s="41"/>
      <c r="O166" s="43"/>
      <c r="P166" s="36"/>
      <c r="Q166" s="33" t="str">
        <f>IF($E166="","",IF($J166="",TODAY()-1,$J166))</f>
        <v/>
      </c>
      <c r="R166" s="34" t="str">
        <f>IF(OR($E166="",N($I166)&lt;1),"",ROUNDUP((DATEDIF($E166,MAX($E166,$Q166),"m")+1)/$I166,0))</f>
        <v/>
      </c>
      <c r="S166" s="33" t="str">
        <f>IF($R166="","",IF(EDATE($E166,$I166*$R166)&gt;$Q166,EDATE($E166,$I166*$R166),EDATE($E166,$I166*($R166+1))))</f>
        <v/>
      </c>
      <c r="T166" s="34" t="str">
        <f>IF($B166="","",IF(COUNTIF($B$5:$B166,$B166)=1,MAX($T$4:$T165)+1,""))</f>
        <v/>
      </c>
      <c r="U166" s="35" t="str">
        <f>IF(OR($A166="",$B166=""),"",$B166&amp;"|"&amp;SUMPRODUCT(($B$5:$B166=$B166)*($A$5:$A166&lt;&gt;"")))</f>
        <v/>
      </c>
      <c r="V166" s="35" t="str">
        <f>IFERROR(INDEX($B$5:$B$204,MATCH(ROW()-ROW($V$4),$T$5:$T$204,0)),"")</f>
        <v/>
      </c>
    </row>
    <row r="167" spans="1:22" x14ac:dyDescent="0.25">
      <c r="A167" s="23"/>
      <c r="B167" s="23"/>
      <c r="C167" s="23"/>
      <c r="D167" s="24"/>
      <c r="E167" s="25"/>
      <c r="F167" s="25"/>
      <c r="G167" s="26"/>
      <c r="H167" s="27"/>
      <c r="I167" s="28"/>
      <c r="J167" s="25"/>
      <c r="K167" s="29" t="str">
        <f>IF($S167="","",IF(AND(ISNUMBER($F167),$S167&gt;$F167),"",$S167))</f>
        <v/>
      </c>
      <c r="L167" s="30" t="str">
        <f>IF($K167="","",$K167-TODAY())</f>
        <v/>
      </c>
      <c r="M167" s="31"/>
      <c r="N167" s="28"/>
      <c r="O167" s="32"/>
      <c r="P167" s="23"/>
      <c r="Q167" s="33" t="str">
        <f>IF($E167="","",IF($J167="",TODAY()-1,$J167))</f>
        <v/>
      </c>
      <c r="R167" s="34" t="str">
        <f>IF(OR($E167="",N($I167)&lt;1),"",ROUNDUP((DATEDIF($E167,MAX($E167,$Q167),"m")+1)/$I167,0))</f>
        <v/>
      </c>
      <c r="S167" s="33" t="str">
        <f>IF($R167="","",IF(EDATE($E167,$I167*$R167)&gt;$Q167,EDATE($E167,$I167*$R167),EDATE($E167,$I167*($R167+1))))</f>
        <v/>
      </c>
      <c r="T167" s="34" t="str">
        <f>IF($B167="","",IF(COUNTIF($B$5:$B167,$B167)=1,MAX($T$4:$T166)+1,""))</f>
        <v/>
      </c>
      <c r="U167" s="35" t="str">
        <f>IF(OR($A167="",$B167=""),"",$B167&amp;"|"&amp;SUMPRODUCT(($B$5:$B167=$B167)*($A$5:$A167&lt;&gt;"")))</f>
        <v/>
      </c>
      <c r="V167" s="35" t="str">
        <f>IFERROR(INDEX($B$5:$B$204,MATCH(ROW()-ROW($V$4),$T$5:$T$204,0)),"")</f>
        <v/>
      </c>
    </row>
    <row r="168" spans="1:22" x14ac:dyDescent="0.25">
      <c r="A168" s="36"/>
      <c r="B168" s="36"/>
      <c r="C168" s="36"/>
      <c r="D168" s="37"/>
      <c r="E168" s="38"/>
      <c r="F168" s="38"/>
      <c r="G168" s="39"/>
      <c r="H168" s="40"/>
      <c r="I168" s="41"/>
      <c r="J168" s="38"/>
      <c r="K168" s="29" t="str">
        <f>IF($S168="","",IF(AND(ISNUMBER($F168),$S168&gt;$F168),"",$S168))</f>
        <v/>
      </c>
      <c r="L168" s="30" t="str">
        <f>IF($K168="","",$K168-TODAY())</f>
        <v/>
      </c>
      <c r="M168" s="42"/>
      <c r="N168" s="41"/>
      <c r="O168" s="43"/>
      <c r="P168" s="36"/>
      <c r="Q168" s="33" t="str">
        <f>IF($E168="","",IF($J168="",TODAY()-1,$J168))</f>
        <v/>
      </c>
      <c r="R168" s="34" t="str">
        <f>IF(OR($E168="",N($I168)&lt;1),"",ROUNDUP((DATEDIF($E168,MAX($E168,$Q168),"m")+1)/$I168,0))</f>
        <v/>
      </c>
      <c r="S168" s="33" t="str">
        <f>IF($R168="","",IF(EDATE($E168,$I168*$R168)&gt;$Q168,EDATE($E168,$I168*$R168),EDATE($E168,$I168*($R168+1))))</f>
        <v/>
      </c>
      <c r="T168" s="34" t="str">
        <f>IF($B168="","",IF(COUNTIF($B$5:$B168,$B168)=1,MAX($T$4:$T167)+1,""))</f>
        <v/>
      </c>
      <c r="U168" s="35" t="str">
        <f>IF(OR($A168="",$B168=""),"",$B168&amp;"|"&amp;SUMPRODUCT(($B$5:$B168=$B168)*($A$5:$A168&lt;&gt;"")))</f>
        <v/>
      </c>
      <c r="V168" s="35" t="str">
        <f>IFERROR(INDEX($B$5:$B$204,MATCH(ROW()-ROW($V$4),$T$5:$T$204,0)),"")</f>
        <v/>
      </c>
    </row>
    <row r="169" spans="1:22" x14ac:dyDescent="0.25">
      <c r="A169" s="23"/>
      <c r="B169" s="23"/>
      <c r="C169" s="23"/>
      <c r="D169" s="24"/>
      <c r="E169" s="25"/>
      <c r="F169" s="25"/>
      <c r="G169" s="26"/>
      <c r="H169" s="27"/>
      <c r="I169" s="28"/>
      <c r="J169" s="25"/>
      <c r="K169" s="29" t="str">
        <f>IF($S169="","",IF(AND(ISNUMBER($F169),$S169&gt;$F169),"",$S169))</f>
        <v/>
      </c>
      <c r="L169" s="30" t="str">
        <f>IF($K169="","",$K169-TODAY())</f>
        <v/>
      </c>
      <c r="M169" s="31"/>
      <c r="N169" s="28"/>
      <c r="O169" s="32"/>
      <c r="P169" s="23"/>
      <c r="Q169" s="33" t="str">
        <f>IF($E169="","",IF($J169="",TODAY()-1,$J169))</f>
        <v/>
      </c>
      <c r="R169" s="34" t="str">
        <f>IF(OR($E169="",N($I169)&lt;1),"",ROUNDUP((DATEDIF($E169,MAX($E169,$Q169),"m")+1)/$I169,0))</f>
        <v/>
      </c>
      <c r="S169" s="33" t="str">
        <f>IF($R169="","",IF(EDATE($E169,$I169*$R169)&gt;$Q169,EDATE($E169,$I169*$R169),EDATE($E169,$I169*($R169+1))))</f>
        <v/>
      </c>
      <c r="T169" s="34" t="str">
        <f>IF($B169="","",IF(COUNTIF($B$5:$B169,$B169)=1,MAX($T$4:$T168)+1,""))</f>
        <v/>
      </c>
      <c r="U169" s="35" t="str">
        <f>IF(OR($A169="",$B169=""),"",$B169&amp;"|"&amp;SUMPRODUCT(($B$5:$B169=$B169)*($A$5:$A169&lt;&gt;"")))</f>
        <v/>
      </c>
      <c r="V169" s="35" t="str">
        <f>IFERROR(INDEX($B$5:$B$204,MATCH(ROW()-ROW($V$4),$T$5:$T$204,0)),"")</f>
        <v/>
      </c>
    </row>
    <row r="170" spans="1:22" x14ac:dyDescent="0.25">
      <c r="A170" s="36"/>
      <c r="B170" s="36"/>
      <c r="C170" s="36"/>
      <c r="D170" s="37"/>
      <c r="E170" s="38"/>
      <c r="F170" s="38"/>
      <c r="G170" s="39"/>
      <c r="H170" s="40"/>
      <c r="I170" s="41"/>
      <c r="J170" s="38"/>
      <c r="K170" s="29" t="str">
        <f>IF($S170="","",IF(AND(ISNUMBER($F170),$S170&gt;$F170),"",$S170))</f>
        <v/>
      </c>
      <c r="L170" s="30" t="str">
        <f>IF($K170="","",$K170-TODAY())</f>
        <v/>
      </c>
      <c r="M170" s="42"/>
      <c r="N170" s="41"/>
      <c r="O170" s="43"/>
      <c r="P170" s="36"/>
      <c r="Q170" s="33" t="str">
        <f>IF($E170="","",IF($J170="",TODAY()-1,$J170))</f>
        <v/>
      </c>
      <c r="R170" s="34" t="str">
        <f>IF(OR($E170="",N($I170)&lt;1),"",ROUNDUP((DATEDIF($E170,MAX($E170,$Q170),"m")+1)/$I170,0))</f>
        <v/>
      </c>
      <c r="S170" s="33" t="str">
        <f>IF($R170="","",IF(EDATE($E170,$I170*$R170)&gt;$Q170,EDATE($E170,$I170*$R170),EDATE($E170,$I170*($R170+1))))</f>
        <v/>
      </c>
      <c r="T170" s="34" t="str">
        <f>IF($B170="","",IF(COUNTIF($B$5:$B170,$B170)=1,MAX($T$4:$T169)+1,""))</f>
        <v/>
      </c>
      <c r="U170" s="35" t="str">
        <f>IF(OR($A170="",$B170=""),"",$B170&amp;"|"&amp;SUMPRODUCT(($B$5:$B170=$B170)*($A$5:$A170&lt;&gt;"")))</f>
        <v/>
      </c>
      <c r="V170" s="35" t="str">
        <f>IFERROR(INDEX($B$5:$B$204,MATCH(ROW()-ROW($V$4),$T$5:$T$204,0)),"")</f>
        <v/>
      </c>
    </row>
    <row r="171" spans="1:22" x14ac:dyDescent="0.25">
      <c r="A171" s="23"/>
      <c r="B171" s="23"/>
      <c r="C171" s="23"/>
      <c r="D171" s="24"/>
      <c r="E171" s="25"/>
      <c r="F171" s="25"/>
      <c r="G171" s="26"/>
      <c r="H171" s="27"/>
      <c r="I171" s="28"/>
      <c r="J171" s="25"/>
      <c r="K171" s="29" t="str">
        <f>IF($S171="","",IF(AND(ISNUMBER($F171),$S171&gt;$F171),"",$S171))</f>
        <v/>
      </c>
      <c r="L171" s="30" t="str">
        <f>IF($K171="","",$K171-TODAY())</f>
        <v/>
      </c>
      <c r="M171" s="31"/>
      <c r="N171" s="28"/>
      <c r="O171" s="32"/>
      <c r="P171" s="23"/>
      <c r="Q171" s="33" t="str">
        <f>IF($E171="","",IF($J171="",TODAY()-1,$J171))</f>
        <v/>
      </c>
      <c r="R171" s="34" t="str">
        <f>IF(OR($E171="",N($I171)&lt;1),"",ROUNDUP((DATEDIF($E171,MAX($E171,$Q171),"m")+1)/$I171,0))</f>
        <v/>
      </c>
      <c r="S171" s="33" t="str">
        <f>IF($R171="","",IF(EDATE($E171,$I171*$R171)&gt;$Q171,EDATE($E171,$I171*$R171),EDATE($E171,$I171*($R171+1))))</f>
        <v/>
      </c>
      <c r="T171" s="34" t="str">
        <f>IF($B171="","",IF(COUNTIF($B$5:$B171,$B171)=1,MAX($T$4:$T170)+1,""))</f>
        <v/>
      </c>
      <c r="U171" s="35" t="str">
        <f>IF(OR($A171="",$B171=""),"",$B171&amp;"|"&amp;SUMPRODUCT(($B$5:$B171=$B171)*($A$5:$A171&lt;&gt;"")))</f>
        <v/>
      </c>
      <c r="V171" s="35" t="str">
        <f>IFERROR(INDEX($B$5:$B$204,MATCH(ROW()-ROW($V$4),$T$5:$T$204,0)),"")</f>
        <v/>
      </c>
    </row>
    <row r="172" spans="1:22" x14ac:dyDescent="0.25">
      <c r="A172" s="36"/>
      <c r="B172" s="36"/>
      <c r="C172" s="36"/>
      <c r="D172" s="37"/>
      <c r="E172" s="38"/>
      <c r="F172" s="38"/>
      <c r="G172" s="39"/>
      <c r="H172" s="40"/>
      <c r="I172" s="41"/>
      <c r="J172" s="38"/>
      <c r="K172" s="29" t="str">
        <f>IF($S172="","",IF(AND(ISNUMBER($F172),$S172&gt;$F172),"",$S172))</f>
        <v/>
      </c>
      <c r="L172" s="30" t="str">
        <f>IF($K172="","",$K172-TODAY())</f>
        <v/>
      </c>
      <c r="M172" s="42"/>
      <c r="N172" s="41"/>
      <c r="O172" s="43"/>
      <c r="P172" s="36"/>
      <c r="Q172" s="33" t="str">
        <f>IF($E172="","",IF($J172="",TODAY()-1,$J172))</f>
        <v/>
      </c>
      <c r="R172" s="34" t="str">
        <f>IF(OR($E172="",N($I172)&lt;1),"",ROUNDUP((DATEDIF($E172,MAX($E172,$Q172),"m")+1)/$I172,0))</f>
        <v/>
      </c>
      <c r="S172" s="33" t="str">
        <f>IF($R172="","",IF(EDATE($E172,$I172*$R172)&gt;$Q172,EDATE($E172,$I172*$R172),EDATE($E172,$I172*($R172+1))))</f>
        <v/>
      </c>
      <c r="T172" s="34" t="str">
        <f>IF($B172="","",IF(COUNTIF($B$5:$B172,$B172)=1,MAX($T$4:$T171)+1,""))</f>
        <v/>
      </c>
      <c r="U172" s="35" t="str">
        <f>IF(OR($A172="",$B172=""),"",$B172&amp;"|"&amp;SUMPRODUCT(($B$5:$B172=$B172)*($A$5:$A172&lt;&gt;"")))</f>
        <v/>
      </c>
      <c r="V172" s="35" t="str">
        <f>IFERROR(INDEX($B$5:$B$204,MATCH(ROW()-ROW($V$4),$T$5:$T$204,0)),"")</f>
        <v/>
      </c>
    </row>
    <row r="173" spans="1:22" x14ac:dyDescent="0.25">
      <c r="A173" s="23"/>
      <c r="B173" s="23"/>
      <c r="C173" s="23"/>
      <c r="D173" s="24"/>
      <c r="E173" s="25"/>
      <c r="F173" s="25"/>
      <c r="G173" s="26"/>
      <c r="H173" s="27"/>
      <c r="I173" s="28"/>
      <c r="J173" s="25"/>
      <c r="K173" s="29" t="str">
        <f>IF($S173="","",IF(AND(ISNUMBER($F173),$S173&gt;$F173),"",$S173))</f>
        <v/>
      </c>
      <c r="L173" s="30" t="str">
        <f>IF($K173="","",$K173-TODAY())</f>
        <v/>
      </c>
      <c r="M173" s="31"/>
      <c r="N173" s="28"/>
      <c r="O173" s="32"/>
      <c r="P173" s="23"/>
      <c r="Q173" s="33" t="str">
        <f>IF($E173="","",IF($J173="",TODAY()-1,$J173))</f>
        <v/>
      </c>
      <c r="R173" s="34" t="str">
        <f>IF(OR($E173="",N($I173)&lt;1),"",ROUNDUP((DATEDIF($E173,MAX($E173,$Q173),"m")+1)/$I173,0))</f>
        <v/>
      </c>
      <c r="S173" s="33" t="str">
        <f>IF($R173="","",IF(EDATE($E173,$I173*$R173)&gt;$Q173,EDATE($E173,$I173*$R173),EDATE($E173,$I173*($R173+1))))</f>
        <v/>
      </c>
      <c r="T173" s="34" t="str">
        <f>IF($B173="","",IF(COUNTIF($B$5:$B173,$B173)=1,MAX($T$4:$T172)+1,""))</f>
        <v/>
      </c>
      <c r="U173" s="35" t="str">
        <f>IF(OR($A173="",$B173=""),"",$B173&amp;"|"&amp;SUMPRODUCT(($B$5:$B173=$B173)*($A$5:$A173&lt;&gt;"")))</f>
        <v/>
      </c>
      <c r="V173" s="35" t="str">
        <f>IFERROR(INDEX($B$5:$B$204,MATCH(ROW()-ROW($V$4),$T$5:$T$204,0)),"")</f>
        <v/>
      </c>
    </row>
    <row r="174" spans="1:22" x14ac:dyDescent="0.25">
      <c r="A174" s="36"/>
      <c r="B174" s="36"/>
      <c r="C174" s="36"/>
      <c r="D174" s="37"/>
      <c r="E174" s="38"/>
      <c r="F174" s="38"/>
      <c r="G174" s="39"/>
      <c r="H174" s="40"/>
      <c r="I174" s="41"/>
      <c r="J174" s="38"/>
      <c r="K174" s="29" t="str">
        <f>IF($S174="","",IF(AND(ISNUMBER($F174),$S174&gt;$F174),"",$S174))</f>
        <v/>
      </c>
      <c r="L174" s="30" t="str">
        <f>IF($K174="","",$K174-TODAY())</f>
        <v/>
      </c>
      <c r="M174" s="42"/>
      <c r="N174" s="41"/>
      <c r="O174" s="43"/>
      <c r="P174" s="36"/>
      <c r="Q174" s="33" t="str">
        <f>IF($E174="","",IF($J174="",TODAY()-1,$J174))</f>
        <v/>
      </c>
      <c r="R174" s="34" t="str">
        <f>IF(OR($E174="",N($I174)&lt;1),"",ROUNDUP((DATEDIF($E174,MAX($E174,$Q174),"m")+1)/$I174,0))</f>
        <v/>
      </c>
      <c r="S174" s="33" t="str">
        <f>IF($R174="","",IF(EDATE($E174,$I174*$R174)&gt;$Q174,EDATE($E174,$I174*$R174),EDATE($E174,$I174*($R174+1))))</f>
        <v/>
      </c>
      <c r="T174" s="34" t="str">
        <f>IF($B174="","",IF(COUNTIF($B$5:$B174,$B174)=1,MAX($T$4:$T173)+1,""))</f>
        <v/>
      </c>
      <c r="U174" s="35" t="str">
        <f>IF(OR($A174="",$B174=""),"",$B174&amp;"|"&amp;SUMPRODUCT(($B$5:$B174=$B174)*($A$5:$A174&lt;&gt;"")))</f>
        <v/>
      </c>
      <c r="V174" s="35" t="str">
        <f>IFERROR(INDEX($B$5:$B$204,MATCH(ROW()-ROW($V$4),$T$5:$T$204,0)),"")</f>
        <v/>
      </c>
    </row>
    <row r="175" spans="1:22" x14ac:dyDescent="0.25">
      <c r="A175" s="23"/>
      <c r="B175" s="23"/>
      <c r="C175" s="23"/>
      <c r="D175" s="24"/>
      <c r="E175" s="25"/>
      <c r="F175" s="25"/>
      <c r="G175" s="26"/>
      <c r="H175" s="27"/>
      <c r="I175" s="28"/>
      <c r="J175" s="25"/>
      <c r="K175" s="29" t="str">
        <f>IF($S175="","",IF(AND(ISNUMBER($F175),$S175&gt;$F175),"",$S175))</f>
        <v/>
      </c>
      <c r="L175" s="30" t="str">
        <f>IF($K175="","",$K175-TODAY())</f>
        <v/>
      </c>
      <c r="M175" s="31"/>
      <c r="N175" s="28"/>
      <c r="O175" s="32"/>
      <c r="P175" s="23"/>
      <c r="Q175" s="33" t="str">
        <f>IF($E175="","",IF($J175="",TODAY()-1,$J175))</f>
        <v/>
      </c>
      <c r="R175" s="34" t="str">
        <f>IF(OR($E175="",N($I175)&lt;1),"",ROUNDUP((DATEDIF($E175,MAX($E175,$Q175),"m")+1)/$I175,0))</f>
        <v/>
      </c>
      <c r="S175" s="33" t="str">
        <f>IF($R175="","",IF(EDATE($E175,$I175*$R175)&gt;$Q175,EDATE($E175,$I175*$R175),EDATE($E175,$I175*($R175+1))))</f>
        <v/>
      </c>
      <c r="T175" s="34" t="str">
        <f>IF($B175="","",IF(COUNTIF($B$5:$B175,$B175)=1,MAX($T$4:$T174)+1,""))</f>
        <v/>
      </c>
      <c r="U175" s="35" t="str">
        <f>IF(OR($A175="",$B175=""),"",$B175&amp;"|"&amp;SUMPRODUCT(($B$5:$B175=$B175)*($A$5:$A175&lt;&gt;"")))</f>
        <v/>
      </c>
      <c r="V175" s="35" t="str">
        <f>IFERROR(INDEX($B$5:$B$204,MATCH(ROW()-ROW($V$4),$T$5:$T$204,0)),"")</f>
        <v/>
      </c>
    </row>
    <row r="176" spans="1:22" x14ac:dyDescent="0.25">
      <c r="A176" s="36"/>
      <c r="B176" s="36"/>
      <c r="C176" s="36"/>
      <c r="D176" s="37"/>
      <c r="E176" s="38"/>
      <c r="F176" s="38"/>
      <c r="G176" s="39"/>
      <c r="H176" s="40"/>
      <c r="I176" s="41"/>
      <c r="J176" s="38"/>
      <c r="K176" s="29" t="str">
        <f>IF($S176="","",IF(AND(ISNUMBER($F176),$S176&gt;$F176),"",$S176))</f>
        <v/>
      </c>
      <c r="L176" s="30" t="str">
        <f>IF($K176="","",$K176-TODAY())</f>
        <v/>
      </c>
      <c r="M176" s="42"/>
      <c r="N176" s="41"/>
      <c r="O176" s="43"/>
      <c r="P176" s="36"/>
      <c r="Q176" s="33" t="str">
        <f>IF($E176="","",IF($J176="",TODAY()-1,$J176))</f>
        <v/>
      </c>
      <c r="R176" s="34" t="str">
        <f>IF(OR($E176="",N($I176)&lt;1),"",ROUNDUP((DATEDIF($E176,MAX($E176,$Q176),"m")+1)/$I176,0))</f>
        <v/>
      </c>
      <c r="S176" s="33" t="str">
        <f>IF($R176="","",IF(EDATE($E176,$I176*$R176)&gt;$Q176,EDATE($E176,$I176*$R176),EDATE($E176,$I176*($R176+1))))</f>
        <v/>
      </c>
      <c r="T176" s="34" t="str">
        <f>IF($B176="","",IF(COUNTIF($B$5:$B176,$B176)=1,MAX($T$4:$T175)+1,""))</f>
        <v/>
      </c>
      <c r="U176" s="35" t="str">
        <f>IF(OR($A176="",$B176=""),"",$B176&amp;"|"&amp;SUMPRODUCT(($B$5:$B176=$B176)*($A$5:$A176&lt;&gt;"")))</f>
        <v/>
      </c>
      <c r="V176" s="35" t="str">
        <f>IFERROR(INDEX($B$5:$B$204,MATCH(ROW()-ROW($V$4),$T$5:$T$204,0)),"")</f>
        <v/>
      </c>
    </row>
    <row r="177" spans="1:22" x14ac:dyDescent="0.25">
      <c r="A177" s="23"/>
      <c r="B177" s="23"/>
      <c r="C177" s="23"/>
      <c r="D177" s="24"/>
      <c r="E177" s="25"/>
      <c r="F177" s="25"/>
      <c r="G177" s="26"/>
      <c r="H177" s="27"/>
      <c r="I177" s="28"/>
      <c r="J177" s="25"/>
      <c r="K177" s="29" t="str">
        <f>IF($S177="","",IF(AND(ISNUMBER($F177),$S177&gt;$F177),"",$S177))</f>
        <v/>
      </c>
      <c r="L177" s="30" t="str">
        <f>IF($K177="","",$K177-TODAY())</f>
        <v/>
      </c>
      <c r="M177" s="31"/>
      <c r="N177" s="28"/>
      <c r="O177" s="32"/>
      <c r="P177" s="23"/>
      <c r="Q177" s="33" t="str">
        <f>IF($E177="","",IF($J177="",TODAY()-1,$J177))</f>
        <v/>
      </c>
      <c r="R177" s="34" t="str">
        <f>IF(OR($E177="",N($I177)&lt;1),"",ROUNDUP((DATEDIF($E177,MAX($E177,$Q177),"m")+1)/$I177,0))</f>
        <v/>
      </c>
      <c r="S177" s="33" t="str">
        <f>IF($R177="","",IF(EDATE($E177,$I177*$R177)&gt;$Q177,EDATE($E177,$I177*$R177),EDATE($E177,$I177*($R177+1))))</f>
        <v/>
      </c>
      <c r="T177" s="34" t="str">
        <f>IF($B177="","",IF(COUNTIF($B$5:$B177,$B177)=1,MAX($T$4:$T176)+1,""))</f>
        <v/>
      </c>
      <c r="U177" s="35" t="str">
        <f>IF(OR($A177="",$B177=""),"",$B177&amp;"|"&amp;SUMPRODUCT(($B$5:$B177=$B177)*($A$5:$A177&lt;&gt;"")))</f>
        <v/>
      </c>
      <c r="V177" s="35" t="str">
        <f>IFERROR(INDEX($B$5:$B$204,MATCH(ROW()-ROW($V$4),$T$5:$T$204,0)),"")</f>
        <v/>
      </c>
    </row>
    <row r="178" spans="1:22" x14ac:dyDescent="0.25">
      <c r="A178" s="36"/>
      <c r="B178" s="36"/>
      <c r="C178" s="36"/>
      <c r="D178" s="37"/>
      <c r="E178" s="38"/>
      <c r="F178" s="38"/>
      <c r="G178" s="39"/>
      <c r="H178" s="40"/>
      <c r="I178" s="41"/>
      <c r="J178" s="38"/>
      <c r="K178" s="29" t="str">
        <f>IF($S178="","",IF(AND(ISNUMBER($F178),$S178&gt;$F178),"",$S178))</f>
        <v/>
      </c>
      <c r="L178" s="30" t="str">
        <f>IF($K178="","",$K178-TODAY())</f>
        <v/>
      </c>
      <c r="M178" s="42"/>
      <c r="N178" s="41"/>
      <c r="O178" s="43"/>
      <c r="P178" s="36"/>
      <c r="Q178" s="33" t="str">
        <f>IF($E178="","",IF($J178="",TODAY()-1,$J178))</f>
        <v/>
      </c>
      <c r="R178" s="34" t="str">
        <f>IF(OR($E178="",N($I178)&lt;1),"",ROUNDUP((DATEDIF($E178,MAX($E178,$Q178),"m")+1)/$I178,0))</f>
        <v/>
      </c>
      <c r="S178" s="33" t="str">
        <f>IF($R178="","",IF(EDATE($E178,$I178*$R178)&gt;$Q178,EDATE($E178,$I178*$R178),EDATE($E178,$I178*($R178+1))))</f>
        <v/>
      </c>
      <c r="T178" s="34" t="str">
        <f>IF($B178="","",IF(COUNTIF($B$5:$B178,$B178)=1,MAX($T$4:$T177)+1,""))</f>
        <v/>
      </c>
      <c r="U178" s="35" t="str">
        <f>IF(OR($A178="",$B178=""),"",$B178&amp;"|"&amp;SUMPRODUCT(($B$5:$B178=$B178)*($A$5:$A178&lt;&gt;"")))</f>
        <v/>
      </c>
      <c r="V178" s="35" t="str">
        <f>IFERROR(INDEX($B$5:$B$204,MATCH(ROW()-ROW($V$4),$T$5:$T$204,0)),"")</f>
        <v/>
      </c>
    </row>
    <row r="179" spans="1:22" x14ac:dyDescent="0.25">
      <c r="A179" s="23"/>
      <c r="B179" s="23"/>
      <c r="C179" s="23"/>
      <c r="D179" s="24"/>
      <c r="E179" s="25"/>
      <c r="F179" s="25"/>
      <c r="G179" s="26"/>
      <c r="H179" s="27"/>
      <c r="I179" s="28"/>
      <c r="J179" s="25"/>
      <c r="K179" s="29" t="str">
        <f>IF($S179="","",IF(AND(ISNUMBER($F179),$S179&gt;$F179),"",$S179))</f>
        <v/>
      </c>
      <c r="L179" s="30" t="str">
        <f>IF($K179="","",$K179-TODAY())</f>
        <v/>
      </c>
      <c r="M179" s="31"/>
      <c r="N179" s="28"/>
      <c r="O179" s="32"/>
      <c r="P179" s="23"/>
      <c r="Q179" s="33" t="str">
        <f>IF($E179="","",IF($J179="",TODAY()-1,$J179))</f>
        <v/>
      </c>
      <c r="R179" s="34" t="str">
        <f>IF(OR($E179="",N($I179)&lt;1),"",ROUNDUP((DATEDIF($E179,MAX($E179,$Q179),"m")+1)/$I179,0))</f>
        <v/>
      </c>
      <c r="S179" s="33" t="str">
        <f>IF($R179="","",IF(EDATE($E179,$I179*$R179)&gt;$Q179,EDATE($E179,$I179*$R179),EDATE($E179,$I179*($R179+1))))</f>
        <v/>
      </c>
      <c r="T179" s="34" t="str">
        <f>IF($B179="","",IF(COUNTIF($B$5:$B179,$B179)=1,MAX($T$4:$T178)+1,""))</f>
        <v/>
      </c>
      <c r="U179" s="35" t="str">
        <f>IF(OR($A179="",$B179=""),"",$B179&amp;"|"&amp;SUMPRODUCT(($B$5:$B179=$B179)*($A$5:$A179&lt;&gt;"")))</f>
        <v/>
      </c>
      <c r="V179" s="35" t="str">
        <f>IFERROR(INDEX($B$5:$B$204,MATCH(ROW()-ROW($V$4),$T$5:$T$204,0)),"")</f>
        <v/>
      </c>
    </row>
    <row r="180" spans="1:22" x14ac:dyDescent="0.25">
      <c r="A180" s="36"/>
      <c r="B180" s="36"/>
      <c r="C180" s="36"/>
      <c r="D180" s="37"/>
      <c r="E180" s="38"/>
      <c r="F180" s="38"/>
      <c r="G180" s="39"/>
      <c r="H180" s="40"/>
      <c r="I180" s="41"/>
      <c r="J180" s="38"/>
      <c r="K180" s="29" t="str">
        <f>IF($S180="","",IF(AND(ISNUMBER($F180),$S180&gt;$F180),"",$S180))</f>
        <v/>
      </c>
      <c r="L180" s="30" t="str">
        <f>IF($K180="","",$K180-TODAY())</f>
        <v/>
      </c>
      <c r="M180" s="42"/>
      <c r="N180" s="41"/>
      <c r="O180" s="43"/>
      <c r="P180" s="36"/>
      <c r="Q180" s="33" t="str">
        <f>IF($E180="","",IF($J180="",TODAY()-1,$J180))</f>
        <v/>
      </c>
      <c r="R180" s="34" t="str">
        <f>IF(OR($E180="",N($I180)&lt;1),"",ROUNDUP((DATEDIF($E180,MAX($E180,$Q180),"m")+1)/$I180,0))</f>
        <v/>
      </c>
      <c r="S180" s="33" t="str">
        <f>IF($R180="","",IF(EDATE($E180,$I180*$R180)&gt;$Q180,EDATE($E180,$I180*$R180),EDATE($E180,$I180*($R180+1))))</f>
        <v/>
      </c>
      <c r="T180" s="34" t="str">
        <f>IF($B180="","",IF(COUNTIF($B$5:$B180,$B180)=1,MAX($T$4:$T179)+1,""))</f>
        <v/>
      </c>
      <c r="U180" s="35" t="str">
        <f>IF(OR($A180="",$B180=""),"",$B180&amp;"|"&amp;SUMPRODUCT(($B$5:$B180=$B180)*($A$5:$A180&lt;&gt;"")))</f>
        <v/>
      </c>
      <c r="V180" s="35" t="str">
        <f>IFERROR(INDEX($B$5:$B$204,MATCH(ROW()-ROW($V$4),$T$5:$T$204,0)),"")</f>
        <v/>
      </c>
    </row>
    <row r="181" spans="1:22" x14ac:dyDescent="0.25">
      <c r="A181" s="23"/>
      <c r="B181" s="23"/>
      <c r="C181" s="23"/>
      <c r="D181" s="24"/>
      <c r="E181" s="25"/>
      <c r="F181" s="25"/>
      <c r="G181" s="26"/>
      <c r="H181" s="27"/>
      <c r="I181" s="28"/>
      <c r="J181" s="25"/>
      <c r="K181" s="29" t="str">
        <f>IF($S181="","",IF(AND(ISNUMBER($F181),$S181&gt;$F181),"",$S181))</f>
        <v/>
      </c>
      <c r="L181" s="30" t="str">
        <f>IF($K181="","",$K181-TODAY())</f>
        <v/>
      </c>
      <c r="M181" s="31"/>
      <c r="N181" s="28"/>
      <c r="O181" s="32"/>
      <c r="P181" s="23"/>
      <c r="Q181" s="33" t="str">
        <f>IF($E181="","",IF($J181="",TODAY()-1,$J181))</f>
        <v/>
      </c>
      <c r="R181" s="34" t="str">
        <f>IF(OR($E181="",N($I181)&lt;1),"",ROUNDUP((DATEDIF($E181,MAX($E181,$Q181),"m")+1)/$I181,0))</f>
        <v/>
      </c>
      <c r="S181" s="33" t="str">
        <f>IF($R181="","",IF(EDATE($E181,$I181*$R181)&gt;$Q181,EDATE($E181,$I181*$R181),EDATE($E181,$I181*($R181+1))))</f>
        <v/>
      </c>
      <c r="T181" s="34" t="str">
        <f>IF($B181="","",IF(COUNTIF($B$5:$B181,$B181)=1,MAX($T$4:$T180)+1,""))</f>
        <v/>
      </c>
      <c r="U181" s="35" t="str">
        <f>IF(OR($A181="",$B181=""),"",$B181&amp;"|"&amp;SUMPRODUCT(($B$5:$B181=$B181)*($A$5:$A181&lt;&gt;"")))</f>
        <v/>
      </c>
      <c r="V181" s="35" t="str">
        <f>IFERROR(INDEX($B$5:$B$204,MATCH(ROW()-ROW($V$4),$T$5:$T$204,0)),"")</f>
        <v/>
      </c>
    </row>
    <row r="182" spans="1:22" x14ac:dyDescent="0.25">
      <c r="A182" s="36"/>
      <c r="B182" s="36"/>
      <c r="C182" s="36"/>
      <c r="D182" s="37"/>
      <c r="E182" s="38"/>
      <c r="F182" s="38"/>
      <c r="G182" s="39"/>
      <c r="H182" s="40"/>
      <c r="I182" s="41"/>
      <c r="J182" s="38"/>
      <c r="K182" s="29" t="str">
        <f>IF($S182="","",IF(AND(ISNUMBER($F182),$S182&gt;$F182),"",$S182))</f>
        <v/>
      </c>
      <c r="L182" s="30" t="str">
        <f>IF($K182="","",$K182-TODAY())</f>
        <v/>
      </c>
      <c r="M182" s="42"/>
      <c r="N182" s="41"/>
      <c r="O182" s="43"/>
      <c r="P182" s="36"/>
      <c r="Q182" s="33" t="str">
        <f>IF($E182="","",IF($J182="",TODAY()-1,$J182))</f>
        <v/>
      </c>
      <c r="R182" s="34" t="str">
        <f>IF(OR($E182="",N($I182)&lt;1),"",ROUNDUP((DATEDIF($E182,MAX($E182,$Q182),"m")+1)/$I182,0))</f>
        <v/>
      </c>
      <c r="S182" s="33" t="str">
        <f>IF($R182="","",IF(EDATE($E182,$I182*$R182)&gt;$Q182,EDATE($E182,$I182*$R182),EDATE($E182,$I182*($R182+1))))</f>
        <v/>
      </c>
      <c r="T182" s="34" t="str">
        <f>IF($B182="","",IF(COUNTIF($B$5:$B182,$B182)=1,MAX($T$4:$T181)+1,""))</f>
        <v/>
      </c>
      <c r="U182" s="35" t="str">
        <f>IF(OR($A182="",$B182=""),"",$B182&amp;"|"&amp;SUMPRODUCT(($B$5:$B182=$B182)*($A$5:$A182&lt;&gt;"")))</f>
        <v/>
      </c>
      <c r="V182" s="35" t="str">
        <f>IFERROR(INDEX($B$5:$B$204,MATCH(ROW()-ROW($V$4),$T$5:$T$204,0)),"")</f>
        <v/>
      </c>
    </row>
    <row r="183" spans="1:22" x14ac:dyDescent="0.25">
      <c r="A183" s="23"/>
      <c r="B183" s="23"/>
      <c r="C183" s="23"/>
      <c r="D183" s="24"/>
      <c r="E183" s="25"/>
      <c r="F183" s="25"/>
      <c r="G183" s="26"/>
      <c r="H183" s="27"/>
      <c r="I183" s="28"/>
      <c r="J183" s="25"/>
      <c r="K183" s="29" t="str">
        <f>IF($S183="","",IF(AND(ISNUMBER($F183),$S183&gt;$F183),"",$S183))</f>
        <v/>
      </c>
      <c r="L183" s="30" t="str">
        <f>IF($K183="","",$K183-TODAY())</f>
        <v/>
      </c>
      <c r="M183" s="31"/>
      <c r="N183" s="28"/>
      <c r="O183" s="32"/>
      <c r="P183" s="23"/>
      <c r="Q183" s="33" t="str">
        <f>IF($E183="","",IF($J183="",TODAY()-1,$J183))</f>
        <v/>
      </c>
      <c r="R183" s="34" t="str">
        <f>IF(OR($E183="",N($I183)&lt;1),"",ROUNDUP((DATEDIF($E183,MAX($E183,$Q183),"m")+1)/$I183,0))</f>
        <v/>
      </c>
      <c r="S183" s="33" t="str">
        <f>IF($R183="","",IF(EDATE($E183,$I183*$R183)&gt;$Q183,EDATE($E183,$I183*$R183),EDATE($E183,$I183*($R183+1))))</f>
        <v/>
      </c>
      <c r="T183" s="34" t="str">
        <f>IF($B183="","",IF(COUNTIF($B$5:$B183,$B183)=1,MAX($T$4:$T182)+1,""))</f>
        <v/>
      </c>
      <c r="U183" s="35" t="str">
        <f>IF(OR($A183="",$B183=""),"",$B183&amp;"|"&amp;SUMPRODUCT(($B$5:$B183=$B183)*($A$5:$A183&lt;&gt;"")))</f>
        <v/>
      </c>
      <c r="V183" s="35" t="str">
        <f>IFERROR(INDEX($B$5:$B$204,MATCH(ROW()-ROW($V$4),$T$5:$T$204,0)),"")</f>
        <v/>
      </c>
    </row>
    <row r="184" spans="1:22" x14ac:dyDescent="0.25">
      <c r="A184" s="36"/>
      <c r="B184" s="36"/>
      <c r="C184" s="36"/>
      <c r="D184" s="37"/>
      <c r="E184" s="38"/>
      <c r="F184" s="38"/>
      <c r="G184" s="39"/>
      <c r="H184" s="40"/>
      <c r="I184" s="41"/>
      <c r="J184" s="38"/>
      <c r="K184" s="29" t="str">
        <f>IF($S184="","",IF(AND(ISNUMBER($F184),$S184&gt;$F184),"",$S184))</f>
        <v/>
      </c>
      <c r="L184" s="30" t="str">
        <f>IF($K184="","",$K184-TODAY())</f>
        <v/>
      </c>
      <c r="M184" s="42"/>
      <c r="N184" s="41"/>
      <c r="O184" s="43"/>
      <c r="P184" s="36"/>
      <c r="Q184" s="33" t="str">
        <f>IF($E184="","",IF($J184="",TODAY()-1,$J184))</f>
        <v/>
      </c>
      <c r="R184" s="34" t="str">
        <f>IF(OR($E184="",N($I184)&lt;1),"",ROUNDUP((DATEDIF($E184,MAX($E184,$Q184),"m")+1)/$I184,0))</f>
        <v/>
      </c>
      <c r="S184" s="33" t="str">
        <f>IF($R184="","",IF(EDATE($E184,$I184*$R184)&gt;$Q184,EDATE($E184,$I184*$R184),EDATE($E184,$I184*($R184+1))))</f>
        <v/>
      </c>
      <c r="T184" s="34" t="str">
        <f>IF($B184="","",IF(COUNTIF($B$5:$B184,$B184)=1,MAX($T$4:$T183)+1,""))</f>
        <v/>
      </c>
      <c r="U184" s="35" t="str">
        <f>IF(OR($A184="",$B184=""),"",$B184&amp;"|"&amp;SUMPRODUCT(($B$5:$B184=$B184)*($A$5:$A184&lt;&gt;"")))</f>
        <v/>
      </c>
      <c r="V184" s="35" t="str">
        <f>IFERROR(INDEX($B$5:$B$204,MATCH(ROW()-ROW($V$4),$T$5:$T$204,0)),"")</f>
        <v/>
      </c>
    </row>
    <row r="185" spans="1:22" x14ac:dyDescent="0.25">
      <c r="A185" s="23"/>
      <c r="B185" s="23"/>
      <c r="C185" s="23"/>
      <c r="D185" s="24"/>
      <c r="E185" s="25"/>
      <c r="F185" s="25"/>
      <c r="G185" s="26"/>
      <c r="H185" s="27"/>
      <c r="I185" s="28"/>
      <c r="J185" s="25"/>
      <c r="K185" s="29" t="str">
        <f>IF($S185="","",IF(AND(ISNUMBER($F185),$S185&gt;$F185),"",$S185))</f>
        <v/>
      </c>
      <c r="L185" s="30" t="str">
        <f>IF($K185="","",$K185-TODAY())</f>
        <v/>
      </c>
      <c r="M185" s="31"/>
      <c r="N185" s="28"/>
      <c r="O185" s="32"/>
      <c r="P185" s="23"/>
      <c r="Q185" s="33" t="str">
        <f>IF($E185="","",IF($J185="",TODAY()-1,$J185))</f>
        <v/>
      </c>
      <c r="R185" s="34" t="str">
        <f>IF(OR($E185="",N($I185)&lt;1),"",ROUNDUP((DATEDIF($E185,MAX($E185,$Q185),"m")+1)/$I185,0))</f>
        <v/>
      </c>
      <c r="S185" s="33" t="str">
        <f>IF($R185="","",IF(EDATE($E185,$I185*$R185)&gt;$Q185,EDATE($E185,$I185*$R185),EDATE($E185,$I185*($R185+1))))</f>
        <v/>
      </c>
      <c r="T185" s="34" t="str">
        <f>IF($B185="","",IF(COUNTIF($B$5:$B185,$B185)=1,MAX($T$4:$T184)+1,""))</f>
        <v/>
      </c>
      <c r="U185" s="35" t="str">
        <f>IF(OR($A185="",$B185=""),"",$B185&amp;"|"&amp;SUMPRODUCT(($B$5:$B185=$B185)*($A$5:$A185&lt;&gt;"")))</f>
        <v/>
      </c>
      <c r="V185" s="35" t="str">
        <f>IFERROR(INDEX($B$5:$B$204,MATCH(ROW()-ROW($V$4),$T$5:$T$204,0)),"")</f>
        <v/>
      </c>
    </row>
    <row r="186" spans="1:22" x14ac:dyDescent="0.25">
      <c r="A186" s="36"/>
      <c r="B186" s="36"/>
      <c r="C186" s="36"/>
      <c r="D186" s="37"/>
      <c r="E186" s="38"/>
      <c r="F186" s="38"/>
      <c r="G186" s="39"/>
      <c r="H186" s="40"/>
      <c r="I186" s="41"/>
      <c r="J186" s="38"/>
      <c r="K186" s="29" t="str">
        <f>IF($S186="","",IF(AND(ISNUMBER($F186),$S186&gt;$F186),"",$S186))</f>
        <v/>
      </c>
      <c r="L186" s="30" t="str">
        <f>IF($K186="","",$K186-TODAY())</f>
        <v/>
      </c>
      <c r="M186" s="42"/>
      <c r="N186" s="41"/>
      <c r="O186" s="43"/>
      <c r="P186" s="36"/>
      <c r="Q186" s="33" t="str">
        <f>IF($E186="","",IF($J186="",TODAY()-1,$J186))</f>
        <v/>
      </c>
      <c r="R186" s="34" t="str">
        <f>IF(OR($E186="",N($I186)&lt;1),"",ROUNDUP((DATEDIF($E186,MAX($E186,$Q186),"m")+1)/$I186,0))</f>
        <v/>
      </c>
      <c r="S186" s="33" t="str">
        <f>IF($R186="","",IF(EDATE($E186,$I186*$R186)&gt;$Q186,EDATE($E186,$I186*$R186),EDATE($E186,$I186*($R186+1))))</f>
        <v/>
      </c>
      <c r="T186" s="34" t="str">
        <f>IF($B186="","",IF(COUNTIF($B$5:$B186,$B186)=1,MAX($T$4:$T185)+1,""))</f>
        <v/>
      </c>
      <c r="U186" s="35" t="str">
        <f>IF(OR($A186="",$B186=""),"",$B186&amp;"|"&amp;SUMPRODUCT(($B$5:$B186=$B186)*($A$5:$A186&lt;&gt;"")))</f>
        <v/>
      </c>
      <c r="V186" s="35" t="str">
        <f>IFERROR(INDEX($B$5:$B$204,MATCH(ROW()-ROW($V$4),$T$5:$T$204,0)),"")</f>
        <v/>
      </c>
    </row>
    <row r="187" spans="1:22" x14ac:dyDescent="0.25">
      <c r="A187" s="23"/>
      <c r="B187" s="23"/>
      <c r="C187" s="23"/>
      <c r="D187" s="24"/>
      <c r="E187" s="25"/>
      <c r="F187" s="25"/>
      <c r="G187" s="26"/>
      <c r="H187" s="27"/>
      <c r="I187" s="28"/>
      <c r="J187" s="25"/>
      <c r="K187" s="29" t="str">
        <f>IF($S187="","",IF(AND(ISNUMBER($F187),$S187&gt;$F187),"",$S187))</f>
        <v/>
      </c>
      <c r="L187" s="30" t="str">
        <f>IF($K187="","",$K187-TODAY())</f>
        <v/>
      </c>
      <c r="M187" s="31"/>
      <c r="N187" s="28"/>
      <c r="O187" s="32"/>
      <c r="P187" s="23"/>
      <c r="Q187" s="33" t="str">
        <f>IF($E187="","",IF($J187="",TODAY()-1,$J187))</f>
        <v/>
      </c>
      <c r="R187" s="34" t="str">
        <f>IF(OR($E187="",N($I187)&lt;1),"",ROUNDUP((DATEDIF($E187,MAX($E187,$Q187),"m")+1)/$I187,0))</f>
        <v/>
      </c>
      <c r="S187" s="33" t="str">
        <f>IF($R187="","",IF(EDATE($E187,$I187*$R187)&gt;$Q187,EDATE($E187,$I187*$R187),EDATE($E187,$I187*($R187+1))))</f>
        <v/>
      </c>
      <c r="T187" s="34" t="str">
        <f>IF($B187="","",IF(COUNTIF($B$5:$B187,$B187)=1,MAX($T$4:$T186)+1,""))</f>
        <v/>
      </c>
      <c r="U187" s="35" t="str">
        <f>IF(OR($A187="",$B187=""),"",$B187&amp;"|"&amp;SUMPRODUCT(($B$5:$B187=$B187)*($A$5:$A187&lt;&gt;"")))</f>
        <v/>
      </c>
      <c r="V187" s="35" t="str">
        <f>IFERROR(INDEX($B$5:$B$204,MATCH(ROW()-ROW($V$4),$T$5:$T$204,0)),"")</f>
        <v/>
      </c>
    </row>
    <row r="188" spans="1:22" x14ac:dyDescent="0.25">
      <c r="A188" s="36"/>
      <c r="B188" s="36"/>
      <c r="C188" s="36"/>
      <c r="D188" s="37"/>
      <c r="E188" s="38"/>
      <c r="F188" s="38"/>
      <c r="G188" s="39"/>
      <c r="H188" s="40"/>
      <c r="I188" s="41"/>
      <c r="J188" s="38"/>
      <c r="K188" s="29" t="str">
        <f>IF($S188="","",IF(AND(ISNUMBER($F188),$S188&gt;$F188),"",$S188))</f>
        <v/>
      </c>
      <c r="L188" s="30" t="str">
        <f>IF($K188="","",$K188-TODAY())</f>
        <v/>
      </c>
      <c r="M188" s="42"/>
      <c r="N188" s="41"/>
      <c r="O188" s="43"/>
      <c r="P188" s="36"/>
      <c r="Q188" s="33" t="str">
        <f>IF($E188="","",IF($J188="",TODAY()-1,$J188))</f>
        <v/>
      </c>
      <c r="R188" s="34" t="str">
        <f>IF(OR($E188="",N($I188)&lt;1),"",ROUNDUP((DATEDIF($E188,MAX($E188,$Q188),"m")+1)/$I188,0))</f>
        <v/>
      </c>
      <c r="S188" s="33" t="str">
        <f>IF($R188="","",IF(EDATE($E188,$I188*$R188)&gt;$Q188,EDATE($E188,$I188*$R188),EDATE($E188,$I188*($R188+1))))</f>
        <v/>
      </c>
      <c r="T188" s="34" t="str">
        <f>IF($B188="","",IF(COUNTIF($B$5:$B188,$B188)=1,MAX($T$4:$T187)+1,""))</f>
        <v/>
      </c>
      <c r="U188" s="35" t="str">
        <f>IF(OR($A188="",$B188=""),"",$B188&amp;"|"&amp;SUMPRODUCT(($B$5:$B188=$B188)*($A$5:$A188&lt;&gt;"")))</f>
        <v/>
      </c>
      <c r="V188" s="35" t="str">
        <f>IFERROR(INDEX($B$5:$B$204,MATCH(ROW()-ROW($V$4),$T$5:$T$204,0)),"")</f>
        <v/>
      </c>
    </row>
    <row r="189" spans="1:22" x14ac:dyDescent="0.25">
      <c r="A189" s="23"/>
      <c r="B189" s="23"/>
      <c r="C189" s="23"/>
      <c r="D189" s="24"/>
      <c r="E189" s="25"/>
      <c r="F189" s="25"/>
      <c r="G189" s="26"/>
      <c r="H189" s="27"/>
      <c r="I189" s="28"/>
      <c r="J189" s="25"/>
      <c r="K189" s="29" t="str">
        <f>IF($S189="","",IF(AND(ISNUMBER($F189),$S189&gt;$F189),"",$S189))</f>
        <v/>
      </c>
      <c r="L189" s="30" t="str">
        <f>IF($K189="","",$K189-TODAY())</f>
        <v/>
      </c>
      <c r="M189" s="31"/>
      <c r="N189" s="28"/>
      <c r="O189" s="32"/>
      <c r="P189" s="23"/>
      <c r="Q189" s="33" t="str">
        <f>IF($E189="","",IF($J189="",TODAY()-1,$J189))</f>
        <v/>
      </c>
      <c r="R189" s="34" t="str">
        <f>IF(OR($E189="",N($I189)&lt;1),"",ROUNDUP((DATEDIF($E189,MAX($E189,$Q189),"m")+1)/$I189,0))</f>
        <v/>
      </c>
      <c r="S189" s="33" t="str">
        <f>IF($R189="","",IF(EDATE($E189,$I189*$R189)&gt;$Q189,EDATE($E189,$I189*$R189),EDATE($E189,$I189*($R189+1))))</f>
        <v/>
      </c>
      <c r="T189" s="34" t="str">
        <f>IF($B189="","",IF(COUNTIF($B$5:$B189,$B189)=1,MAX($T$4:$T188)+1,""))</f>
        <v/>
      </c>
      <c r="U189" s="35" t="str">
        <f>IF(OR($A189="",$B189=""),"",$B189&amp;"|"&amp;SUMPRODUCT(($B$5:$B189=$B189)*($A$5:$A189&lt;&gt;"")))</f>
        <v/>
      </c>
      <c r="V189" s="35" t="str">
        <f>IFERROR(INDEX($B$5:$B$204,MATCH(ROW()-ROW($V$4),$T$5:$T$204,0)),"")</f>
        <v/>
      </c>
    </row>
    <row r="190" spans="1:22" x14ac:dyDescent="0.25">
      <c r="A190" s="36"/>
      <c r="B190" s="36"/>
      <c r="C190" s="36"/>
      <c r="D190" s="37"/>
      <c r="E190" s="38"/>
      <c r="F190" s="38"/>
      <c r="G190" s="39"/>
      <c r="H190" s="40"/>
      <c r="I190" s="41"/>
      <c r="J190" s="38"/>
      <c r="K190" s="29" t="str">
        <f>IF($S190="","",IF(AND(ISNUMBER($F190),$S190&gt;$F190),"",$S190))</f>
        <v/>
      </c>
      <c r="L190" s="30" t="str">
        <f>IF($K190="","",$K190-TODAY())</f>
        <v/>
      </c>
      <c r="M190" s="42"/>
      <c r="N190" s="41"/>
      <c r="O190" s="43"/>
      <c r="P190" s="36"/>
      <c r="Q190" s="33" t="str">
        <f>IF($E190="","",IF($J190="",TODAY()-1,$J190))</f>
        <v/>
      </c>
      <c r="R190" s="34" t="str">
        <f>IF(OR($E190="",N($I190)&lt;1),"",ROUNDUP((DATEDIF($E190,MAX($E190,$Q190),"m")+1)/$I190,0))</f>
        <v/>
      </c>
      <c r="S190" s="33" t="str">
        <f>IF($R190="","",IF(EDATE($E190,$I190*$R190)&gt;$Q190,EDATE($E190,$I190*$R190),EDATE($E190,$I190*($R190+1))))</f>
        <v/>
      </c>
      <c r="T190" s="34" t="str">
        <f>IF($B190="","",IF(COUNTIF($B$5:$B190,$B190)=1,MAX($T$4:$T189)+1,""))</f>
        <v/>
      </c>
      <c r="U190" s="35" t="str">
        <f>IF(OR($A190="",$B190=""),"",$B190&amp;"|"&amp;SUMPRODUCT(($B$5:$B190=$B190)*($A$5:$A190&lt;&gt;"")))</f>
        <v/>
      </c>
      <c r="V190" s="35" t="str">
        <f>IFERROR(INDEX($B$5:$B$204,MATCH(ROW()-ROW($V$4),$T$5:$T$204,0)),"")</f>
        <v/>
      </c>
    </row>
    <row r="191" spans="1:22" x14ac:dyDescent="0.25">
      <c r="A191" s="23"/>
      <c r="B191" s="23"/>
      <c r="C191" s="23"/>
      <c r="D191" s="24"/>
      <c r="E191" s="25"/>
      <c r="F191" s="25"/>
      <c r="G191" s="26"/>
      <c r="H191" s="27"/>
      <c r="I191" s="28"/>
      <c r="J191" s="25"/>
      <c r="K191" s="29" t="str">
        <f>IF($S191="","",IF(AND(ISNUMBER($F191),$S191&gt;$F191),"",$S191))</f>
        <v/>
      </c>
      <c r="L191" s="30" t="str">
        <f>IF($K191="","",$K191-TODAY())</f>
        <v/>
      </c>
      <c r="M191" s="31"/>
      <c r="N191" s="28"/>
      <c r="O191" s="32"/>
      <c r="P191" s="23"/>
      <c r="Q191" s="33" t="str">
        <f>IF($E191="","",IF($J191="",TODAY()-1,$J191))</f>
        <v/>
      </c>
      <c r="R191" s="34" t="str">
        <f>IF(OR($E191="",N($I191)&lt;1),"",ROUNDUP((DATEDIF($E191,MAX($E191,$Q191),"m")+1)/$I191,0))</f>
        <v/>
      </c>
      <c r="S191" s="33" t="str">
        <f>IF($R191="","",IF(EDATE($E191,$I191*$R191)&gt;$Q191,EDATE($E191,$I191*$R191),EDATE($E191,$I191*($R191+1))))</f>
        <v/>
      </c>
      <c r="T191" s="34" t="str">
        <f>IF($B191="","",IF(COUNTIF($B$5:$B191,$B191)=1,MAX($T$4:$T190)+1,""))</f>
        <v/>
      </c>
      <c r="U191" s="35" t="str">
        <f>IF(OR($A191="",$B191=""),"",$B191&amp;"|"&amp;SUMPRODUCT(($B$5:$B191=$B191)*($A$5:$A191&lt;&gt;"")))</f>
        <v/>
      </c>
      <c r="V191" s="35" t="str">
        <f>IFERROR(INDEX($B$5:$B$204,MATCH(ROW()-ROW($V$4),$T$5:$T$204,0)),"")</f>
        <v/>
      </c>
    </row>
    <row r="192" spans="1:22" x14ac:dyDescent="0.25">
      <c r="A192" s="36"/>
      <c r="B192" s="36"/>
      <c r="C192" s="36"/>
      <c r="D192" s="37"/>
      <c r="E192" s="38"/>
      <c r="F192" s="38"/>
      <c r="G192" s="39"/>
      <c r="H192" s="40"/>
      <c r="I192" s="41"/>
      <c r="J192" s="38"/>
      <c r="K192" s="29" t="str">
        <f>IF($S192="","",IF(AND(ISNUMBER($F192),$S192&gt;$F192),"",$S192))</f>
        <v/>
      </c>
      <c r="L192" s="30" t="str">
        <f>IF($K192="","",$K192-TODAY())</f>
        <v/>
      </c>
      <c r="M192" s="42"/>
      <c r="N192" s="41"/>
      <c r="O192" s="43"/>
      <c r="P192" s="36"/>
      <c r="Q192" s="33" t="str">
        <f>IF($E192="","",IF($J192="",TODAY()-1,$J192))</f>
        <v/>
      </c>
      <c r="R192" s="34" t="str">
        <f>IF(OR($E192="",N($I192)&lt;1),"",ROUNDUP((DATEDIF($E192,MAX($E192,$Q192),"m")+1)/$I192,0))</f>
        <v/>
      </c>
      <c r="S192" s="33" t="str">
        <f>IF($R192="","",IF(EDATE($E192,$I192*$R192)&gt;$Q192,EDATE($E192,$I192*$R192),EDATE($E192,$I192*($R192+1))))</f>
        <v/>
      </c>
      <c r="T192" s="34" t="str">
        <f>IF($B192="","",IF(COUNTIF($B$5:$B192,$B192)=1,MAX($T$4:$T191)+1,""))</f>
        <v/>
      </c>
      <c r="U192" s="35" t="str">
        <f>IF(OR($A192="",$B192=""),"",$B192&amp;"|"&amp;SUMPRODUCT(($B$5:$B192=$B192)*($A$5:$A192&lt;&gt;"")))</f>
        <v/>
      </c>
      <c r="V192" s="35" t="str">
        <f>IFERROR(INDEX($B$5:$B$204,MATCH(ROW()-ROW($V$4),$T$5:$T$204,0)),"")</f>
        <v/>
      </c>
    </row>
    <row r="193" spans="1:22" x14ac:dyDescent="0.25">
      <c r="A193" s="23"/>
      <c r="B193" s="23"/>
      <c r="C193" s="23"/>
      <c r="D193" s="24"/>
      <c r="E193" s="25"/>
      <c r="F193" s="25"/>
      <c r="G193" s="26"/>
      <c r="H193" s="27"/>
      <c r="I193" s="28"/>
      <c r="J193" s="25"/>
      <c r="K193" s="29" t="str">
        <f>IF($S193="","",IF(AND(ISNUMBER($F193),$S193&gt;$F193),"",$S193))</f>
        <v/>
      </c>
      <c r="L193" s="30" t="str">
        <f>IF($K193="","",$K193-TODAY())</f>
        <v/>
      </c>
      <c r="M193" s="31"/>
      <c r="N193" s="28"/>
      <c r="O193" s="32"/>
      <c r="P193" s="23"/>
      <c r="Q193" s="33" t="str">
        <f>IF($E193="","",IF($J193="",TODAY()-1,$J193))</f>
        <v/>
      </c>
      <c r="R193" s="34" t="str">
        <f>IF(OR($E193="",N($I193)&lt;1),"",ROUNDUP((DATEDIF($E193,MAX($E193,$Q193),"m")+1)/$I193,0))</f>
        <v/>
      </c>
      <c r="S193" s="33" t="str">
        <f>IF($R193="","",IF(EDATE($E193,$I193*$R193)&gt;$Q193,EDATE($E193,$I193*$R193),EDATE($E193,$I193*($R193+1))))</f>
        <v/>
      </c>
      <c r="T193" s="34" t="str">
        <f>IF($B193="","",IF(COUNTIF($B$5:$B193,$B193)=1,MAX($T$4:$T192)+1,""))</f>
        <v/>
      </c>
      <c r="U193" s="35" t="str">
        <f>IF(OR($A193="",$B193=""),"",$B193&amp;"|"&amp;SUMPRODUCT(($B$5:$B193=$B193)*($A$5:$A193&lt;&gt;"")))</f>
        <v/>
      </c>
      <c r="V193" s="35" t="str">
        <f>IFERROR(INDEX($B$5:$B$204,MATCH(ROW()-ROW($V$4),$T$5:$T$204,0)),"")</f>
        <v/>
      </c>
    </row>
    <row r="194" spans="1:22" x14ac:dyDescent="0.25">
      <c r="A194" s="36"/>
      <c r="B194" s="36"/>
      <c r="C194" s="36"/>
      <c r="D194" s="37"/>
      <c r="E194" s="38"/>
      <c r="F194" s="38"/>
      <c r="G194" s="39"/>
      <c r="H194" s="40"/>
      <c r="I194" s="41"/>
      <c r="J194" s="38"/>
      <c r="K194" s="29" t="str">
        <f>IF($S194="","",IF(AND(ISNUMBER($F194),$S194&gt;$F194),"",$S194))</f>
        <v/>
      </c>
      <c r="L194" s="30" t="str">
        <f>IF($K194="","",$K194-TODAY())</f>
        <v/>
      </c>
      <c r="M194" s="42"/>
      <c r="N194" s="41"/>
      <c r="O194" s="43"/>
      <c r="P194" s="36"/>
      <c r="Q194" s="33" t="str">
        <f>IF($E194="","",IF($J194="",TODAY()-1,$J194))</f>
        <v/>
      </c>
      <c r="R194" s="34" t="str">
        <f>IF(OR($E194="",N($I194)&lt;1),"",ROUNDUP((DATEDIF($E194,MAX($E194,$Q194),"m")+1)/$I194,0))</f>
        <v/>
      </c>
      <c r="S194" s="33" t="str">
        <f>IF($R194="","",IF(EDATE($E194,$I194*$R194)&gt;$Q194,EDATE($E194,$I194*$R194),EDATE($E194,$I194*($R194+1))))</f>
        <v/>
      </c>
      <c r="T194" s="34" t="str">
        <f>IF($B194="","",IF(COUNTIF($B$5:$B194,$B194)=1,MAX($T$4:$T193)+1,""))</f>
        <v/>
      </c>
      <c r="U194" s="35" t="str">
        <f>IF(OR($A194="",$B194=""),"",$B194&amp;"|"&amp;SUMPRODUCT(($B$5:$B194=$B194)*($A$5:$A194&lt;&gt;"")))</f>
        <v/>
      </c>
      <c r="V194" s="35" t="str">
        <f>IFERROR(INDEX($B$5:$B$204,MATCH(ROW()-ROW($V$4),$T$5:$T$204,0)),"")</f>
        <v/>
      </c>
    </row>
    <row r="195" spans="1:22" x14ac:dyDescent="0.25">
      <c r="A195" s="23"/>
      <c r="B195" s="23"/>
      <c r="C195" s="23"/>
      <c r="D195" s="24"/>
      <c r="E195" s="25"/>
      <c r="F195" s="25"/>
      <c r="G195" s="26"/>
      <c r="H195" s="27"/>
      <c r="I195" s="28"/>
      <c r="J195" s="25"/>
      <c r="K195" s="29" t="str">
        <f>IF($S195="","",IF(AND(ISNUMBER($F195),$S195&gt;$F195),"",$S195))</f>
        <v/>
      </c>
      <c r="L195" s="30" t="str">
        <f>IF($K195="","",$K195-TODAY())</f>
        <v/>
      </c>
      <c r="M195" s="31"/>
      <c r="N195" s="28"/>
      <c r="O195" s="32"/>
      <c r="P195" s="23"/>
      <c r="Q195" s="33" t="str">
        <f>IF($E195="","",IF($J195="",TODAY()-1,$J195))</f>
        <v/>
      </c>
      <c r="R195" s="34" t="str">
        <f>IF(OR($E195="",N($I195)&lt;1),"",ROUNDUP((DATEDIF($E195,MAX($E195,$Q195),"m")+1)/$I195,0))</f>
        <v/>
      </c>
      <c r="S195" s="33" t="str">
        <f>IF($R195="","",IF(EDATE($E195,$I195*$R195)&gt;$Q195,EDATE($E195,$I195*$R195),EDATE($E195,$I195*($R195+1))))</f>
        <v/>
      </c>
      <c r="T195" s="34" t="str">
        <f>IF($B195="","",IF(COUNTIF($B$5:$B195,$B195)=1,MAX($T$4:$T194)+1,""))</f>
        <v/>
      </c>
      <c r="U195" s="35" t="str">
        <f>IF(OR($A195="",$B195=""),"",$B195&amp;"|"&amp;SUMPRODUCT(($B$5:$B195=$B195)*($A$5:$A195&lt;&gt;"")))</f>
        <v/>
      </c>
      <c r="V195" s="35" t="str">
        <f>IFERROR(INDEX($B$5:$B$204,MATCH(ROW()-ROW($V$4),$T$5:$T$204,0)),"")</f>
        <v/>
      </c>
    </row>
    <row r="196" spans="1:22" x14ac:dyDescent="0.25">
      <c r="A196" s="36"/>
      <c r="B196" s="36"/>
      <c r="C196" s="36"/>
      <c r="D196" s="37"/>
      <c r="E196" s="38"/>
      <c r="F196" s="38"/>
      <c r="G196" s="39"/>
      <c r="H196" s="40"/>
      <c r="I196" s="41"/>
      <c r="J196" s="38"/>
      <c r="K196" s="29" t="str">
        <f>IF($S196="","",IF(AND(ISNUMBER($F196),$S196&gt;$F196),"",$S196))</f>
        <v/>
      </c>
      <c r="L196" s="30" t="str">
        <f>IF($K196="","",$K196-TODAY())</f>
        <v/>
      </c>
      <c r="M196" s="42"/>
      <c r="N196" s="41"/>
      <c r="O196" s="43"/>
      <c r="P196" s="36"/>
      <c r="Q196" s="33" t="str">
        <f>IF($E196="","",IF($J196="",TODAY()-1,$J196))</f>
        <v/>
      </c>
      <c r="R196" s="34" t="str">
        <f>IF(OR($E196="",N($I196)&lt;1),"",ROUNDUP((DATEDIF($E196,MAX($E196,$Q196),"m")+1)/$I196,0))</f>
        <v/>
      </c>
      <c r="S196" s="33" t="str">
        <f>IF($R196="","",IF(EDATE($E196,$I196*$R196)&gt;$Q196,EDATE($E196,$I196*$R196),EDATE($E196,$I196*($R196+1))))</f>
        <v/>
      </c>
      <c r="T196" s="34" t="str">
        <f>IF($B196="","",IF(COUNTIF($B$5:$B196,$B196)=1,MAX($T$4:$T195)+1,""))</f>
        <v/>
      </c>
      <c r="U196" s="35" t="str">
        <f>IF(OR($A196="",$B196=""),"",$B196&amp;"|"&amp;SUMPRODUCT(($B$5:$B196=$B196)*($A$5:$A196&lt;&gt;"")))</f>
        <v/>
      </c>
      <c r="V196" s="35" t="str">
        <f>IFERROR(INDEX($B$5:$B$204,MATCH(ROW()-ROW($V$4),$T$5:$T$204,0)),"")</f>
        <v/>
      </c>
    </row>
    <row r="197" spans="1:22" x14ac:dyDescent="0.25">
      <c r="A197" s="23"/>
      <c r="B197" s="23"/>
      <c r="C197" s="23"/>
      <c r="D197" s="24"/>
      <c r="E197" s="25"/>
      <c r="F197" s="25"/>
      <c r="G197" s="26"/>
      <c r="H197" s="27"/>
      <c r="I197" s="28"/>
      <c r="J197" s="25"/>
      <c r="K197" s="29" t="str">
        <f>IF($S197="","",IF(AND(ISNUMBER($F197),$S197&gt;$F197),"",$S197))</f>
        <v/>
      </c>
      <c r="L197" s="30" t="str">
        <f>IF($K197="","",$K197-TODAY())</f>
        <v/>
      </c>
      <c r="M197" s="31"/>
      <c r="N197" s="28"/>
      <c r="O197" s="32"/>
      <c r="P197" s="23"/>
      <c r="Q197" s="33" t="str">
        <f>IF($E197="","",IF($J197="",TODAY()-1,$J197))</f>
        <v/>
      </c>
      <c r="R197" s="34" t="str">
        <f>IF(OR($E197="",N($I197)&lt;1),"",ROUNDUP((DATEDIF($E197,MAX($E197,$Q197),"m")+1)/$I197,0))</f>
        <v/>
      </c>
      <c r="S197" s="33" t="str">
        <f>IF($R197="","",IF(EDATE($E197,$I197*$R197)&gt;$Q197,EDATE($E197,$I197*$R197),EDATE($E197,$I197*($R197+1))))</f>
        <v/>
      </c>
      <c r="T197" s="34" t="str">
        <f>IF($B197="","",IF(COUNTIF($B$5:$B197,$B197)=1,MAX($T$4:$T196)+1,""))</f>
        <v/>
      </c>
      <c r="U197" s="35" t="str">
        <f>IF(OR($A197="",$B197=""),"",$B197&amp;"|"&amp;SUMPRODUCT(($B$5:$B197=$B197)*($A$5:$A197&lt;&gt;"")))</f>
        <v/>
      </c>
      <c r="V197" s="35" t="str">
        <f>IFERROR(INDEX($B$5:$B$204,MATCH(ROW()-ROW($V$4),$T$5:$T$204,0)),"")</f>
        <v/>
      </c>
    </row>
    <row r="198" spans="1:22" x14ac:dyDescent="0.25">
      <c r="A198" s="36"/>
      <c r="B198" s="36"/>
      <c r="C198" s="36"/>
      <c r="D198" s="37"/>
      <c r="E198" s="38"/>
      <c r="F198" s="38"/>
      <c r="G198" s="39"/>
      <c r="H198" s="40"/>
      <c r="I198" s="41"/>
      <c r="J198" s="38"/>
      <c r="K198" s="29" t="str">
        <f>IF($S198="","",IF(AND(ISNUMBER($F198),$S198&gt;$F198),"",$S198))</f>
        <v/>
      </c>
      <c r="L198" s="30" t="str">
        <f>IF($K198="","",$K198-TODAY())</f>
        <v/>
      </c>
      <c r="M198" s="42"/>
      <c r="N198" s="41"/>
      <c r="O198" s="43"/>
      <c r="P198" s="36"/>
      <c r="Q198" s="33" t="str">
        <f>IF($E198="","",IF($J198="",TODAY()-1,$J198))</f>
        <v/>
      </c>
      <c r="R198" s="34" t="str">
        <f>IF(OR($E198="",N($I198)&lt;1),"",ROUNDUP((DATEDIF($E198,MAX($E198,$Q198),"m")+1)/$I198,0))</f>
        <v/>
      </c>
      <c r="S198" s="33" t="str">
        <f>IF($R198="","",IF(EDATE($E198,$I198*$R198)&gt;$Q198,EDATE($E198,$I198*$R198),EDATE($E198,$I198*($R198+1))))</f>
        <v/>
      </c>
      <c r="T198" s="34" t="str">
        <f>IF($B198="","",IF(COUNTIF($B$5:$B198,$B198)=1,MAX($T$4:$T197)+1,""))</f>
        <v/>
      </c>
      <c r="U198" s="35" t="str">
        <f>IF(OR($A198="",$B198=""),"",$B198&amp;"|"&amp;SUMPRODUCT(($B$5:$B198=$B198)*($A$5:$A198&lt;&gt;"")))</f>
        <v/>
      </c>
      <c r="V198" s="35" t="str">
        <f>IFERROR(INDEX($B$5:$B$204,MATCH(ROW()-ROW($V$4),$T$5:$T$204,0)),"")</f>
        <v/>
      </c>
    </row>
    <row r="199" spans="1:22" x14ac:dyDescent="0.25">
      <c r="A199" s="23"/>
      <c r="B199" s="23"/>
      <c r="C199" s="23"/>
      <c r="D199" s="24"/>
      <c r="E199" s="25"/>
      <c r="F199" s="25"/>
      <c r="G199" s="26"/>
      <c r="H199" s="27"/>
      <c r="I199" s="28"/>
      <c r="J199" s="25"/>
      <c r="K199" s="29" t="str">
        <f>IF($S199="","",IF(AND(ISNUMBER($F199),$S199&gt;$F199),"",$S199))</f>
        <v/>
      </c>
      <c r="L199" s="30" t="str">
        <f>IF($K199="","",$K199-TODAY())</f>
        <v/>
      </c>
      <c r="M199" s="31"/>
      <c r="N199" s="28"/>
      <c r="O199" s="32"/>
      <c r="P199" s="23"/>
      <c r="Q199" s="33" t="str">
        <f>IF($E199="","",IF($J199="",TODAY()-1,$J199))</f>
        <v/>
      </c>
      <c r="R199" s="34" t="str">
        <f>IF(OR($E199="",N($I199)&lt;1),"",ROUNDUP((DATEDIF($E199,MAX($E199,$Q199),"m")+1)/$I199,0))</f>
        <v/>
      </c>
      <c r="S199" s="33" t="str">
        <f>IF($R199="","",IF(EDATE($E199,$I199*$R199)&gt;$Q199,EDATE($E199,$I199*$R199),EDATE($E199,$I199*($R199+1))))</f>
        <v/>
      </c>
      <c r="T199" s="34" t="str">
        <f>IF($B199="","",IF(COUNTIF($B$5:$B199,$B199)=1,MAX($T$4:$T198)+1,""))</f>
        <v/>
      </c>
      <c r="U199" s="35" t="str">
        <f>IF(OR($A199="",$B199=""),"",$B199&amp;"|"&amp;SUMPRODUCT(($B$5:$B199=$B199)*($A$5:$A199&lt;&gt;"")))</f>
        <v/>
      </c>
      <c r="V199" s="35" t="str">
        <f>IFERROR(INDEX($B$5:$B$204,MATCH(ROW()-ROW($V$4),$T$5:$T$204,0)),"")</f>
        <v/>
      </c>
    </row>
    <row r="200" spans="1:22" x14ac:dyDescent="0.25">
      <c r="A200" s="36"/>
      <c r="B200" s="36"/>
      <c r="C200" s="36"/>
      <c r="D200" s="37"/>
      <c r="E200" s="38"/>
      <c r="F200" s="38"/>
      <c r="G200" s="39"/>
      <c r="H200" s="40"/>
      <c r="I200" s="41"/>
      <c r="J200" s="38"/>
      <c r="K200" s="29" t="str">
        <f>IF($S200="","",IF(AND(ISNUMBER($F200),$S200&gt;$F200),"",$S200))</f>
        <v/>
      </c>
      <c r="L200" s="30" t="str">
        <f>IF($K200="","",$K200-TODAY())</f>
        <v/>
      </c>
      <c r="M200" s="42"/>
      <c r="N200" s="41"/>
      <c r="O200" s="43"/>
      <c r="P200" s="36"/>
      <c r="Q200" s="33" t="str">
        <f>IF($E200="","",IF($J200="",TODAY()-1,$J200))</f>
        <v/>
      </c>
      <c r="R200" s="34" t="str">
        <f>IF(OR($E200="",N($I200)&lt;1),"",ROUNDUP((DATEDIF($E200,MAX($E200,$Q200),"m")+1)/$I200,0))</f>
        <v/>
      </c>
      <c r="S200" s="33" t="str">
        <f>IF($R200="","",IF(EDATE($E200,$I200*$R200)&gt;$Q200,EDATE($E200,$I200*$R200),EDATE($E200,$I200*($R200+1))))</f>
        <v/>
      </c>
      <c r="T200" s="34" t="str">
        <f>IF($B200="","",IF(COUNTIF($B$5:$B200,$B200)=1,MAX($T$4:$T199)+1,""))</f>
        <v/>
      </c>
      <c r="U200" s="35" t="str">
        <f>IF(OR($A200="",$B200=""),"",$B200&amp;"|"&amp;SUMPRODUCT(($B$5:$B200=$B200)*($A$5:$A200&lt;&gt;"")))</f>
        <v/>
      </c>
      <c r="V200" s="35" t="str">
        <f>IFERROR(INDEX($B$5:$B$204,MATCH(ROW()-ROW($V$4),$T$5:$T$204,0)),"")</f>
        <v/>
      </c>
    </row>
    <row r="201" spans="1:22" x14ac:dyDescent="0.25">
      <c r="A201" s="23"/>
      <c r="B201" s="23"/>
      <c r="C201" s="23"/>
      <c r="D201" s="24"/>
      <c r="E201" s="25"/>
      <c r="F201" s="25"/>
      <c r="G201" s="26"/>
      <c r="H201" s="27"/>
      <c r="I201" s="28"/>
      <c r="J201" s="25"/>
      <c r="K201" s="29" t="str">
        <f>IF($S201="","",IF(AND(ISNUMBER($F201),$S201&gt;$F201),"",$S201))</f>
        <v/>
      </c>
      <c r="L201" s="30" t="str">
        <f>IF($K201="","",$K201-TODAY())</f>
        <v/>
      </c>
      <c r="M201" s="31"/>
      <c r="N201" s="28"/>
      <c r="O201" s="32"/>
      <c r="P201" s="23"/>
      <c r="Q201" s="33" t="str">
        <f>IF($E201="","",IF($J201="",TODAY()-1,$J201))</f>
        <v/>
      </c>
      <c r="R201" s="34" t="str">
        <f>IF(OR($E201="",N($I201)&lt;1),"",ROUNDUP((DATEDIF($E201,MAX($E201,$Q201),"m")+1)/$I201,0))</f>
        <v/>
      </c>
      <c r="S201" s="33" t="str">
        <f>IF($R201="","",IF(EDATE($E201,$I201*$R201)&gt;$Q201,EDATE($E201,$I201*$R201),EDATE($E201,$I201*($R201+1))))</f>
        <v/>
      </c>
      <c r="T201" s="34" t="str">
        <f>IF($B201="","",IF(COUNTIF($B$5:$B201,$B201)=1,MAX($T$4:$T200)+1,""))</f>
        <v/>
      </c>
      <c r="U201" s="35" t="str">
        <f>IF(OR($A201="",$B201=""),"",$B201&amp;"|"&amp;SUMPRODUCT(($B$5:$B201=$B201)*($A$5:$A201&lt;&gt;"")))</f>
        <v/>
      </c>
      <c r="V201" s="35" t="str">
        <f>IFERROR(INDEX($B$5:$B$204,MATCH(ROW()-ROW($V$4),$T$5:$T$204,0)),"")</f>
        <v/>
      </c>
    </row>
    <row r="202" spans="1:22" x14ac:dyDescent="0.25">
      <c r="A202" s="36"/>
      <c r="B202" s="36"/>
      <c r="C202" s="36"/>
      <c r="D202" s="37"/>
      <c r="E202" s="38"/>
      <c r="F202" s="38"/>
      <c r="G202" s="39"/>
      <c r="H202" s="40"/>
      <c r="I202" s="41"/>
      <c r="J202" s="38"/>
      <c r="K202" s="29" t="str">
        <f>IF($S202="","",IF(AND(ISNUMBER($F202),$S202&gt;$F202),"",$S202))</f>
        <v/>
      </c>
      <c r="L202" s="30" t="str">
        <f>IF($K202="","",$K202-TODAY())</f>
        <v/>
      </c>
      <c r="M202" s="42"/>
      <c r="N202" s="41"/>
      <c r="O202" s="43"/>
      <c r="P202" s="36"/>
      <c r="Q202" s="33" t="str">
        <f>IF($E202="","",IF($J202="",TODAY()-1,$J202))</f>
        <v/>
      </c>
      <c r="R202" s="34" t="str">
        <f>IF(OR($E202="",N($I202)&lt;1),"",ROUNDUP((DATEDIF($E202,MAX($E202,$Q202),"m")+1)/$I202,0))</f>
        <v/>
      </c>
      <c r="S202" s="33" t="str">
        <f>IF($R202="","",IF(EDATE($E202,$I202*$R202)&gt;$Q202,EDATE($E202,$I202*$R202),EDATE($E202,$I202*($R202+1))))</f>
        <v/>
      </c>
      <c r="T202" s="34" t="str">
        <f>IF($B202="","",IF(COUNTIF($B$5:$B202,$B202)=1,MAX($T$4:$T201)+1,""))</f>
        <v/>
      </c>
      <c r="U202" s="35" t="str">
        <f>IF(OR($A202="",$B202=""),"",$B202&amp;"|"&amp;SUMPRODUCT(($B$5:$B202=$B202)*($A$5:$A202&lt;&gt;"")))</f>
        <v/>
      </c>
      <c r="V202" s="35" t="str">
        <f>IFERROR(INDEX($B$5:$B$204,MATCH(ROW()-ROW($V$4),$T$5:$T$204,0)),"")</f>
        <v/>
      </c>
    </row>
    <row r="203" spans="1:22" x14ac:dyDescent="0.25">
      <c r="A203" s="23"/>
      <c r="B203" s="23"/>
      <c r="C203" s="23"/>
      <c r="D203" s="24"/>
      <c r="E203" s="25"/>
      <c r="F203" s="25"/>
      <c r="G203" s="26"/>
      <c r="H203" s="27"/>
      <c r="I203" s="28"/>
      <c r="J203" s="25"/>
      <c r="K203" s="29" t="str">
        <f>IF($S203="","",IF(AND(ISNUMBER($F203),$S203&gt;$F203),"",$S203))</f>
        <v/>
      </c>
      <c r="L203" s="30" t="str">
        <f>IF($K203="","",$K203-TODAY())</f>
        <v/>
      </c>
      <c r="M203" s="31"/>
      <c r="N203" s="28"/>
      <c r="O203" s="32"/>
      <c r="P203" s="23"/>
      <c r="Q203" s="33" t="str">
        <f>IF($E203="","",IF($J203="",TODAY()-1,$J203))</f>
        <v/>
      </c>
      <c r="R203" s="34" t="str">
        <f>IF(OR($E203="",N($I203)&lt;1),"",ROUNDUP((DATEDIF($E203,MAX($E203,$Q203),"m")+1)/$I203,0))</f>
        <v/>
      </c>
      <c r="S203" s="33" t="str">
        <f>IF($R203="","",IF(EDATE($E203,$I203*$R203)&gt;$Q203,EDATE($E203,$I203*$R203),EDATE($E203,$I203*($R203+1))))</f>
        <v/>
      </c>
      <c r="T203" s="34" t="str">
        <f>IF($B203="","",IF(COUNTIF($B$5:$B203,$B203)=1,MAX($T$4:$T202)+1,""))</f>
        <v/>
      </c>
      <c r="U203" s="35" t="str">
        <f>IF(OR($A203="",$B203=""),"",$B203&amp;"|"&amp;SUMPRODUCT(($B$5:$B203=$B203)*($A$5:$A203&lt;&gt;"")))</f>
        <v/>
      </c>
      <c r="V203" s="35" t="str">
        <f>IFERROR(INDEX($B$5:$B$204,MATCH(ROW()-ROW($V$4),$T$5:$T$204,0)),"")</f>
        <v/>
      </c>
    </row>
    <row r="204" spans="1:22" x14ac:dyDescent="0.25">
      <c r="A204" s="36"/>
      <c r="B204" s="36"/>
      <c r="C204" s="36"/>
      <c r="D204" s="37"/>
      <c r="E204" s="38"/>
      <c r="F204" s="38"/>
      <c r="G204" s="39"/>
      <c r="H204" s="40"/>
      <c r="I204" s="41"/>
      <c r="J204" s="38"/>
      <c r="K204" s="29" t="str">
        <f>IF($S204="","",IF(AND(ISNUMBER($F204),$S204&gt;$F204),"",$S204))</f>
        <v/>
      </c>
      <c r="L204" s="30" t="str">
        <f>IF($K204="","",$K204-TODAY())</f>
        <v/>
      </c>
      <c r="M204" s="42"/>
      <c r="N204" s="41"/>
      <c r="O204" s="43"/>
      <c r="P204" s="36"/>
      <c r="Q204" s="33" t="str">
        <f>IF($E204="","",IF($J204="",TODAY()-1,$J204))</f>
        <v/>
      </c>
      <c r="R204" s="34" t="str">
        <f>IF(OR($E204="",N($I204)&lt;1),"",ROUNDUP((DATEDIF($E204,MAX($E204,$Q204),"m")+1)/$I204,0))</f>
        <v/>
      </c>
      <c r="S204" s="33" t="str">
        <f>IF($R204="","",IF(EDATE($E204,$I204*$R204)&gt;$Q204,EDATE($E204,$I204*$R204),EDATE($E204,$I204*($R204+1))))</f>
        <v/>
      </c>
      <c r="T204" s="34" t="str">
        <f>IF($B204="","",IF(COUNTIF($B$5:$B204,$B204)=1,MAX($T$4:$T203)+1,""))</f>
        <v/>
      </c>
      <c r="U204" s="35" t="str">
        <f>IF(OR($A204="",$B204=""),"",$B204&amp;"|"&amp;SUMPRODUCT(($B$5:$B204=$B204)*($A$5:$A204&lt;&gt;"")))</f>
        <v/>
      </c>
      <c r="V204" s="35" t="str">
        <f>IFERROR(INDEX($B$5:$B$204,MATCH(ROW()-ROW($V$4),$T$5:$T$204,0)),"")</f>
        <v/>
      </c>
    </row>
  </sheetData>
  <autoFilter ref="A4:P204"/>
  <mergeCells count="3">
    <mergeCell ref="A1:P1"/>
    <mergeCell ref="A2:P2"/>
    <mergeCell ref="A3:P3"/>
  </mergeCells>
  <conditionalFormatting sqref="L5:L204">
    <cfRule type="expression" dxfId="0" priority="1">
      <formula>AND(ISNUMBER($L5),$L5&lt;=0)</formula>
    </cfRule>
    <cfRule type="expression" dxfId="1" priority="2">
      <formula>AND(ISNUMBER($L5),$L5&gt;0,$L5&lt;=30)</formula>
    </cfRule>
  </conditionalFormatting>
  <conditionalFormatting sqref="F5:F204">
    <cfRule type="expression" dxfId="2" priority="3">
      <formula>AND(ISNUMBER($F5),$F5&lt;TODAY())</formula>
    </cfRule>
    <cfRule type="expression" dxfId="3" priority="4">
      <formula>AND(ISNUMBER($F5),$F5&gt;=TODAY(),$F5-TODAY()&lt;90)</formula>
    </cfRule>
  </conditionalFormatting>
  <conditionalFormatting sqref="A5:A204">
    <cfRule type="expression" dxfId="4" priority="5">
      <formula>AND($A5&lt;&gt;"",COUNTIF($A$5:$A$204,$A5)&gt;1)</formula>
    </cfRule>
  </conditionalFormatting>
  <dataValidations count="12">
    <dataValidation type="custom" allowBlank="1" showErrorMessage="1" errorStyle="warning" errorTitle="Dirección repetida" error="Esta dirección ya está en otra fila. Usá una sola fila por propiedad: si renovás, actualizá la misma." sqref="A5:A204">
      <formula1>COUNTIF($A$5:$A$204,A5)&lt;=1</formula1>
    </dataValidation>
    <dataValidation type="date" allowBlank="1" showInputMessage="1" promptTitle="Inicio" prompt="Fecha de inicio del contrato. Los ajustes se cuentan desde acá." showErrorMessage="1" errorStyle="stop" errorTitle="Fecha no válida" error="Ingresá una fecha, por ejemplo 01/10/2026." sqref="E5:E204">
      <formula1>36526</formula1>
      <formula2>73415</formula2>
    </dataValidation>
    <dataValidation type="date" allowBlank="1" showInputMessage="1" promptTitle="Fin" prompt="Fecha de fin del contrato. Ámbar si faltan menos de 90 días; rojo si ya terminó." showErrorMessage="1" errorStyle="stop" errorTitle="Fecha no válida" error="Ingresá una fecha, por ejemplo 01/10/2026." sqref="F5:F204">
      <formula1>36526</formula1>
      <formula2>73415</formula2>
    </dataValidation>
    <dataValidation type="decimal" operator="greaterThanOrEqual" allowBlank="1" showInputMessage="1" promptTitle="Alquiler actual" prompt="Monto mensual vigente, en pesos. Cuando apliques un ajuste, actualizalo acá." showErrorMessage="1" errorStyle="stop" errorTitle="Monto no válido" error="Escribí el monto en números, sin el signo $." sqref="G5:G204">
      <formula1>0</formula1>
    </dataValidation>
    <dataValidation type="list" allowBlank="1" showErrorMessage="1" errorStyle="stop" errorTitle="Índice" error="Elegí una opción de la lista: ICL, IPC, Casa Propia, Fijo u Otro." sqref="H5:H204">
      <formula1>"ICL,IPC,Casa Propia,Fijo,Otro"</formula1>
    </dataValidation>
    <dataValidation type="whole" allowBlank="1" showInputMessage="1" promptTitle="Ajuste cada" prompt="Cada cuántos meses ajusta (por ejemplo 3, 4, 6 o 12). Dejalo vacío si no ajusta." showErrorMessage="1" errorStyle="stop" errorTitle="Meses" error="Poné un número entero de meses, de 1 a 120." sqref="I5:I204">
      <formula1>1</formula1>
      <formula2>120</formula2>
    </dataValidation>
    <dataValidation type="date" allowBlank="1" showInputMessage="1" promptTitle="Último ajuste aplicado" prompt="Opcional. Fecha del último ajuste que ya aplicaste. Si un ajuste pasa y no lo marcás acá, queda en rojo." showErrorMessage="1" errorStyle="stop" errorTitle="Fecha no válida" error="Ingresá una fecha, por ejemplo 01/10/2026." sqref="J5:J204">
      <formula1>36526</formula1>
      <formula2>73415</formula2>
    </dataValidation>
    <dataValidation showInputMessage="1" promptTitle="Próximo ajuste" prompt="Se calcula solo: inicio + múltiplos de Ajuste cada, después del último ajuste aplicado (o desde hoy). Vacío si no ajusta o si cae después del fin." sqref="K5:K204"/>
    <dataValidation showInputMessage="1" promptTitle="Días para el ajuste" prompt="Ámbar: faltan 30 días o menos. Rojo: la fecha ya pasó y el ajuste no figura como aplicado." sqref="L5:L204"/>
    <dataValidation type="decimal" allowBlank="1" showInputMessage="1" promptTitle="Comisión %" prompt="Comisión de la inmobiliaria sobre lo cobrado de alquiler. Escribí 5% (o 0,05)." showErrorMessage="1" errorStyle="stop" errorTitle="Comisión" error="Escribila como porcentaje, por ejemplo 5%." sqref="M5:M204">
      <formula1>0</formula1>
      <formula2>1</formula2>
    </dataValidation>
    <dataValidation type="whole" allowBlank="1" showInputMessage="1" promptTitle="Día de vencimiento" prompt="Día del mes en que vence el alquiler (1 a 31). Desde el día siguiente corre la mora." showErrorMessage="1" errorStyle="stop" errorTitle="Día" error="Poné un día del 1 al 31." sqref="N5:N204">
      <formula1>1</formula1>
      <formula2>31</formula2>
    </dataValidation>
    <dataValidation type="decimal" allowBlank="1" showInputMessage="1" promptTitle="Punitorio diario" prompt="Interés por día de atraso sobre el alquiler. Por ejemplo 0,1%." showErrorMessage="1" errorStyle="stop" errorTitle="Punitorio" error="Escribilo como porcentaje diario, por ejemplo 0,1%." sqref="O5:O204">
      <formula1>0</formula1>
      <formula2>0.1</formula2>
    </dataValidation>
  </dataValidations>
  <pageMargins left="0.4" right="0.4" top="0.5" bottom="0.5" header="0.3" footer="0.3"/>
  <pageSetup paperSize="9" orientation="landscape" fitToWidth="1" fitToHeight="0"/>
  <headerFooter>
    <oddFooter>&amp;C&amp;8Contratos · 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4"/>
  <sheetViews>
    <sheetView workbookViewId="0">
      <pane xSplit="2" ySplit="4" topLeftCell="C5" activePane="bottomRight" state="frozen"/>
      <selection pane="bottomRight" activeCell="A5" sqref="A5"/>
    </sheetView>
  </sheetViews>
  <sheetFormatPr defaultRowHeight="15" outlineLevelRow="0" outlineLevelCol="1" x14ac:dyDescent="55"/>
  <cols>
    <col min="1" max="1" width="10" customWidth="1"/>
    <col min="2" max="2" width="32" customWidth="1"/>
    <col min="3" max="3" width="13" customWidth="1"/>
    <col min="4" max="4" width="15" customWidth="1"/>
    <col min="5" max="5" width="14" customWidth="1"/>
    <col min="6" max="6" width="11.5" customWidth="1"/>
    <col min="8" max="8" width="12" customWidth="1"/>
    <col min="9" max="9" width="14" customWidth="1"/>
    <col min="10" max="10" width="13" customWidth="1"/>
    <col min="11" max="11" width="11" customWidth="1"/>
    <col min="12" max="12" width="14" customWidth="1"/>
    <col min="13" max="13" width="13" hidden="1" outlineLevel="1" collapsed="1" customWidth="1"/>
  </cols>
  <sheetData>
    <row r="1" ht="24" customHeight="1" spans="1:12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ht="17" customHeight="1" spans="1:12" x14ac:dyDescent="0.25">
      <c r="A2" s="18" t="s">
        <v>75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ht="16" customHeight="1" spans="1:12" x14ac:dyDescent="0.25">
      <c r="A3" s="19" t="s">
        <v>76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ht="32" customHeight="1" spans="1:13" x14ac:dyDescent="0.25">
      <c r="A4" s="20" t="s">
        <v>77</v>
      </c>
      <c r="B4" s="20" t="s">
        <v>78</v>
      </c>
      <c r="C4" s="21" t="s">
        <v>79</v>
      </c>
      <c r="D4" s="20" t="s">
        <v>80</v>
      </c>
      <c r="E4" s="21" t="s">
        <v>81</v>
      </c>
      <c r="F4" s="20" t="s">
        <v>82</v>
      </c>
      <c r="G4" s="21" t="s">
        <v>83</v>
      </c>
      <c r="H4" s="21" t="s">
        <v>84</v>
      </c>
      <c r="I4" s="20" t="s">
        <v>85</v>
      </c>
      <c r="J4" s="21" t="s">
        <v>86</v>
      </c>
      <c r="K4" s="21" t="s">
        <v>87</v>
      </c>
      <c r="L4" s="21" t="s">
        <v>88</v>
      </c>
      <c r="M4" s="22" t="s">
        <v>89</v>
      </c>
    </row>
    <row r="5" spans="1:13" x14ac:dyDescent="0.25">
      <c r="A5" s="44">
        <v>46296</v>
      </c>
      <c r="B5" s="23" t="s">
        <v>58</v>
      </c>
      <c r="C5" s="45">
        <f>IF($B5="","",IFERROR(INDEX(Contratos!$G$5:$G$204,MATCH($B5,Contratos!$A$5:$A$204,0)),""))</f>
        <v>450000</v>
      </c>
      <c r="D5" s="26">
        <v>85000</v>
      </c>
      <c r="E5" s="45">
        <f>IF($B5="","",N($C5)+N($D5))</f>
        <v>535000</v>
      </c>
      <c r="F5" s="25">
        <v>46303</v>
      </c>
      <c r="G5" s="30">
        <f>IF($M5="","",MAX(0,IF($F5="",TODAY(),$F5)-$M5))</f>
        <v>0</v>
      </c>
      <c r="H5" s="45">
        <f>IF($B5="","",IF(N($G5)=0,0,ROUND(N($C5)*IFERROR(INDEX(Contratos!$O$5:$O$204,MATCH($B5,Contratos!$A$5:$A$204,0)),0)*$G5,0)))</f>
        <v>0</v>
      </c>
      <c r="I5" s="26">
        <v>535000</v>
      </c>
      <c r="J5" s="45">
        <f>IF($B5="","",N($E5)+N($H5)-N($I5))</f>
        <v>0</v>
      </c>
      <c r="K5" s="46" t="str">
        <f>IF($B5="","",IF(N($I5)&lt;=0,"Pendiente",IF(N($J5)&lt;=0,"Pagado","Parcial")))</f>
        <v>Pagado</v>
      </c>
      <c r="L5" s="45">
        <f>IF($B5="","",MIN(N($I5),N($C5)+N($H5)))</f>
        <v>450000</v>
      </c>
      <c r="M5" s="33">
        <f>IF(OR($A5="",$B5=""),"",IFERROR(IF(N(INDEX(Contratos!$N$5:$N$204,MATCH($B5,Contratos!$A$5:$A$204,0)))&lt;1,"",DATE(YEAR($A5),MONTH($A5),MIN(INDEX(Contratos!$N$5:$N$204,MATCH($B5,Contratos!$A$5:$A$204,0)),DAY(EOMONTH($A5,0))))),""))</f>
        <v>46305</v>
      </c>
    </row>
    <row r="6" spans="1:13" x14ac:dyDescent="0.25">
      <c r="A6" s="47">
        <v>46296</v>
      </c>
      <c r="B6" s="36" t="s">
        <v>64</v>
      </c>
      <c r="C6" s="45">
        <f>IF($B6="","",IFERROR(INDEX(Contratos!$G$5:$G$204,MATCH($B6,Contratos!$A$5:$A$204,0)),""))</f>
        <v>620000</v>
      </c>
      <c r="D6" s="39">
        <v>120000</v>
      </c>
      <c r="E6" s="45">
        <f>IF($B6="","",N($C6)+N($D6))</f>
        <v>740000</v>
      </c>
      <c r="F6" s="38">
        <v>46310</v>
      </c>
      <c r="G6" s="30">
        <f>IF($M6="","",MAX(0,IF($F6="",TODAY(),$F6)-$M6))</f>
        <v>5</v>
      </c>
      <c r="H6" s="45">
        <f>IF($B6="","",IF(N($G6)=0,0,ROUND(N($C6)*IFERROR(INDEX(Contratos!$O$5:$O$204,MATCH($B6,Contratos!$A$5:$A$204,0)),0)*$G6,0)))</f>
        <v>3100</v>
      </c>
      <c r="I6" s="39">
        <v>743100</v>
      </c>
      <c r="J6" s="45">
        <f>IF($B6="","",N($E6)+N($H6)-N($I6))</f>
        <v>0</v>
      </c>
      <c r="K6" s="46" t="str">
        <f>IF($B6="","",IF(N($I6)&lt;=0,"Pendiente",IF(N($J6)&lt;=0,"Pagado","Parcial")))</f>
        <v>Pagado</v>
      </c>
      <c r="L6" s="45">
        <f>IF($B6="","",MIN(N($I6),N($C6)+N($H6)))</f>
        <v>623100</v>
      </c>
      <c r="M6" s="33">
        <f>IF(OR($A6="",$B6=""),"",IFERROR(IF(N(INDEX(Contratos!$N$5:$N$204,MATCH($B6,Contratos!$A$5:$A$204,0)))&lt;1,"",DATE(YEAR($A6),MONTH($A6),MIN(INDEX(Contratos!$N$5:$N$204,MATCH($B6,Contratos!$A$5:$A$204,0)),DAY(EOMONTH($A6,0))))),""))</f>
        <v>46305</v>
      </c>
    </row>
    <row r="7" spans="1:13" x14ac:dyDescent="0.25">
      <c r="A7" s="44">
        <v>46296</v>
      </c>
      <c r="B7" s="23" t="s">
        <v>70</v>
      </c>
      <c r="C7" s="45">
        <f>IF($B7="","",IFERROR(INDEX(Contratos!$G$5:$G$204,MATCH($B7,Contratos!$A$5:$A$204,0)),""))</f>
        <v>380000</v>
      </c>
      <c r="D7" s="26">
        <v>70000</v>
      </c>
      <c r="E7" s="45">
        <f>IF($B7="","",N($C7)+N($D7))</f>
        <v>450000</v>
      </c>
      <c r="F7" s="25">
        <v>46300</v>
      </c>
      <c r="G7" s="30">
        <f>IF($M7="","",MAX(0,IF($F7="",TODAY(),$F7)-$M7))</f>
        <v>0</v>
      </c>
      <c r="H7" s="45">
        <f>IF($B7="","",IF(N($G7)=0,0,ROUND(N($C7)*IFERROR(INDEX(Contratos!$O$5:$O$204,MATCH($B7,Contratos!$A$5:$A$204,0)),0)*$G7,0)))</f>
        <v>0</v>
      </c>
      <c r="I7" s="26">
        <v>300000</v>
      </c>
      <c r="J7" s="45">
        <f>IF($B7="","",N($E7)+N($H7)-N($I7))</f>
        <v>150000</v>
      </c>
      <c r="K7" s="46" t="str">
        <f>IF($B7="","",IF(N($I7)&lt;=0,"Pendiente",IF(N($J7)&lt;=0,"Pagado","Parcial")))</f>
        <v>Parcial</v>
      </c>
      <c r="L7" s="45">
        <f>IF($B7="","",MIN(N($I7),N($C7)+N($H7)))</f>
        <v>300000</v>
      </c>
      <c r="M7" s="33">
        <f>IF(OR($A7="",$B7=""),"",IFERROR(IF(N(INDEX(Contratos!$N$5:$N$204,MATCH($B7,Contratos!$A$5:$A$204,0)))&lt;1,"",DATE(YEAR($A7),MONTH($A7),MIN(INDEX(Contratos!$N$5:$N$204,MATCH($B7,Contratos!$A$5:$A$204,0)),DAY(EOMONTH($A7,0))))),""))</f>
        <v>46300</v>
      </c>
    </row>
    <row r="8" spans="1:13" x14ac:dyDescent="0.25">
      <c r="A8" s="47"/>
      <c r="B8" s="36"/>
      <c r="C8" s="45" t="str">
        <f>IF($B8="","",IFERROR(INDEX(Contratos!$G$5:$G$204,MATCH($B8,Contratos!$A$5:$A$204,0)),""))</f>
        <v/>
      </c>
      <c r="D8" s="39"/>
      <c r="E8" s="45" t="str">
        <f>IF($B8="","",N($C8)+N($D8))</f>
        <v/>
      </c>
      <c r="F8" s="38"/>
      <c r="G8" s="30" t="str">
        <f>IF($M8="","",MAX(0,IF($F8="",TODAY(),$F8)-$M8))</f>
        <v/>
      </c>
      <c r="H8" s="45" t="str">
        <f>IF($B8="","",IF(N($G8)=0,0,ROUND(N($C8)*IFERROR(INDEX(Contratos!$O$5:$O$204,MATCH($B8,Contratos!$A$5:$A$204,0)),0)*$G8,0)))</f>
        <v/>
      </c>
      <c r="I8" s="39"/>
      <c r="J8" s="45" t="str">
        <f>IF($B8="","",N($E8)+N($H8)-N($I8))</f>
        <v/>
      </c>
      <c r="K8" s="46" t="str">
        <f>IF($B8="","",IF(N($I8)&lt;=0,"Pendiente",IF(N($J8)&lt;=0,"Pagado","Parcial")))</f>
        <v/>
      </c>
      <c r="L8" s="45" t="str">
        <f>IF($B8="","",MIN(N($I8),N($C8)+N($H8)))</f>
        <v/>
      </c>
      <c r="M8" s="33" t="str">
        <f>IF(OR($A8="",$B8=""),"",IFERROR(IF(N(INDEX(Contratos!$N$5:$N$204,MATCH($B8,Contratos!$A$5:$A$204,0)))&lt;1,"",DATE(YEAR($A8),MONTH($A8),MIN(INDEX(Contratos!$N$5:$N$204,MATCH($B8,Contratos!$A$5:$A$204,0)),DAY(EOMONTH($A8,0))))),""))</f>
        <v/>
      </c>
    </row>
    <row r="9" spans="1:13" x14ac:dyDescent="0.25">
      <c r="A9" s="44"/>
      <c r="B9" s="23"/>
      <c r="C9" s="45" t="str">
        <f>IF($B9="","",IFERROR(INDEX(Contratos!$G$5:$G$204,MATCH($B9,Contratos!$A$5:$A$204,0)),""))</f>
        <v/>
      </c>
      <c r="D9" s="26"/>
      <c r="E9" s="45" t="str">
        <f>IF($B9="","",N($C9)+N($D9))</f>
        <v/>
      </c>
      <c r="F9" s="25"/>
      <c r="G9" s="30" t="str">
        <f>IF($M9="","",MAX(0,IF($F9="",TODAY(),$F9)-$M9))</f>
        <v/>
      </c>
      <c r="H9" s="45" t="str">
        <f>IF($B9="","",IF(N($G9)=0,0,ROUND(N($C9)*IFERROR(INDEX(Contratos!$O$5:$O$204,MATCH($B9,Contratos!$A$5:$A$204,0)),0)*$G9,0)))</f>
        <v/>
      </c>
      <c r="I9" s="26"/>
      <c r="J9" s="45" t="str">
        <f>IF($B9="","",N($E9)+N($H9)-N($I9))</f>
        <v/>
      </c>
      <c r="K9" s="46" t="str">
        <f>IF($B9="","",IF(N($I9)&lt;=0,"Pendiente",IF(N($J9)&lt;=0,"Pagado","Parcial")))</f>
        <v/>
      </c>
      <c r="L9" s="45" t="str">
        <f>IF($B9="","",MIN(N($I9),N($C9)+N($H9)))</f>
        <v/>
      </c>
      <c r="M9" s="33" t="str">
        <f>IF(OR($A9="",$B9=""),"",IFERROR(IF(N(INDEX(Contratos!$N$5:$N$204,MATCH($B9,Contratos!$A$5:$A$204,0)))&lt;1,"",DATE(YEAR($A9),MONTH($A9),MIN(INDEX(Contratos!$N$5:$N$204,MATCH($B9,Contratos!$A$5:$A$204,0)),DAY(EOMONTH($A9,0))))),""))</f>
        <v/>
      </c>
    </row>
    <row r="10" spans="1:13" x14ac:dyDescent="0.25">
      <c r="A10" s="47"/>
      <c r="B10" s="36"/>
      <c r="C10" s="45" t="str">
        <f>IF($B10="","",IFERROR(INDEX(Contratos!$G$5:$G$204,MATCH($B10,Contratos!$A$5:$A$204,0)),""))</f>
        <v/>
      </c>
      <c r="D10" s="39"/>
      <c r="E10" s="45" t="str">
        <f>IF($B10="","",N($C10)+N($D10))</f>
        <v/>
      </c>
      <c r="F10" s="38"/>
      <c r="G10" s="30" t="str">
        <f>IF($M10="","",MAX(0,IF($F10="",TODAY(),$F10)-$M10))</f>
        <v/>
      </c>
      <c r="H10" s="45" t="str">
        <f>IF($B10="","",IF(N($G10)=0,0,ROUND(N($C10)*IFERROR(INDEX(Contratos!$O$5:$O$204,MATCH($B10,Contratos!$A$5:$A$204,0)),0)*$G10,0)))</f>
        <v/>
      </c>
      <c r="I10" s="39"/>
      <c r="J10" s="45" t="str">
        <f>IF($B10="","",N($E10)+N($H10)-N($I10))</f>
        <v/>
      </c>
      <c r="K10" s="46" t="str">
        <f>IF($B10="","",IF(N($I10)&lt;=0,"Pendiente",IF(N($J10)&lt;=0,"Pagado","Parcial")))</f>
        <v/>
      </c>
      <c r="L10" s="45" t="str">
        <f>IF($B10="","",MIN(N($I10),N($C10)+N($H10)))</f>
        <v/>
      </c>
      <c r="M10" s="33" t="str">
        <f>IF(OR($A10="",$B10=""),"",IFERROR(IF(N(INDEX(Contratos!$N$5:$N$204,MATCH($B10,Contratos!$A$5:$A$204,0)))&lt;1,"",DATE(YEAR($A10),MONTH($A10),MIN(INDEX(Contratos!$N$5:$N$204,MATCH($B10,Contratos!$A$5:$A$204,0)),DAY(EOMONTH($A10,0))))),""))</f>
        <v/>
      </c>
    </row>
    <row r="11" spans="1:13" x14ac:dyDescent="0.25">
      <c r="A11" s="44"/>
      <c r="B11" s="23"/>
      <c r="C11" s="45" t="str">
        <f>IF($B11="","",IFERROR(INDEX(Contratos!$G$5:$G$204,MATCH($B11,Contratos!$A$5:$A$204,0)),""))</f>
        <v/>
      </c>
      <c r="D11" s="26"/>
      <c r="E11" s="45" t="str">
        <f>IF($B11="","",N($C11)+N($D11))</f>
        <v/>
      </c>
      <c r="F11" s="25"/>
      <c r="G11" s="30" t="str">
        <f>IF($M11="","",MAX(0,IF($F11="",TODAY(),$F11)-$M11))</f>
        <v/>
      </c>
      <c r="H11" s="45" t="str">
        <f>IF($B11="","",IF(N($G11)=0,0,ROUND(N($C11)*IFERROR(INDEX(Contratos!$O$5:$O$204,MATCH($B11,Contratos!$A$5:$A$204,0)),0)*$G11,0)))</f>
        <v/>
      </c>
      <c r="I11" s="26"/>
      <c r="J11" s="45" t="str">
        <f>IF($B11="","",N($E11)+N($H11)-N($I11))</f>
        <v/>
      </c>
      <c r="K11" s="46" t="str">
        <f>IF($B11="","",IF(N($I11)&lt;=0,"Pendiente",IF(N($J11)&lt;=0,"Pagado","Parcial")))</f>
        <v/>
      </c>
      <c r="L11" s="45" t="str">
        <f>IF($B11="","",MIN(N($I11),N($C11)+N($H11)))</f>
        <v/>
      </c>
      <c r="M11" s="33" t="str">
        <f>IF(OR($A11="",$B11=""),"",IFERROR(IF(N(INDEX(Contratos!$N$5:$N$204,MATCH($B11,Contratos!$A$5:$A$204,0)))&lt;1,"",DATE(YEAR($A11),MONTH($A11),MIN(INDEX(Contratos!$N$5:$N$204,MATCH($B11,Contratos!$A$5:$A$204,0)),DAY(EOMONTH($A11,0))))),""))</f>
        <v/>
      </c>
    </row>
    <row r="12" spans="1:13" x14ac:dyDescent="0.25">
      <c r="A12" s="47"/>
      <c r="B12" s="36"/>
      <c r="C12" s="45" t="str">
        <f>IF($B12="","",IFERROR(INDEX(Contratos!$G$5:$G$204,MATCH($B12,Contratos!$A$5:$A$204,0)),""))</f>
        <v/>
      </c>
      <c r="D12" s="39"/>
      <c r="E12" s="45" t="str">
        <f>IF($B12="","",N($C12)+N($D12))</f>
        <v/>
      </c>
      <c r="F12" s="38"/>
      <c r="G12" s="30" t="str">
        <f>IF($M12="","",MAX(0,IF($F12="",TODAY(),$F12)-$M12))</f>
        <v/>
      </c>
      <c r="H12" s="45" t="str">
        <f>IF($B12="","",IF(N($G12)=0,0,ROUND(N($C12)*IFERROR(INDEX(Contratos!$O$5:$O$204,MATCH($B12,Contratos!$A$5:$A$204,0)),0)*$G12,0)))</f>
        <v/>
      </c>
      <c r="I12" s="39"/>
      <c r="J12" s="45" t="str">
        <f>IF($B12="","",N($E12)+N($H12)-N($I12))</f>
        <v/>
      </c>
      <c r="K12" s="46" t="str">
        <f>IF($B12="","",IF(N($I12)&lt;=0,"Pendiente",IF(N($J12)&lt;=0,"Pagado","Parcial")))</f>
        <v/>
      </c>
      <c r="L12" s="45" t="str">
        <f>IF($B12="","",MIN(N($I12),N($C12)+N($H12)))</f>
        <v/>
      </c>
      <c r="M12" s="33" t="str">
        <f>IF(OR($A12="",$B12=""),"",IFERROR(IF(N(INDEX(Contratos!$N$5:$N$204,MATCH($B12,Contratos!$A$5:$A$204,0)))&lt;1,"",DATE(YEAR($A12),MONTH($A12),MIN(INDEX(Contratos!$N$5:$N$204,MATCH($B12,Contratos!$A$5:$A$204,0)),DAY(EOMONTH($A12,0))))),""))</f>
        <v/>
      </c>
    </row>
    <row r="13" spans="1:13" x14ac:dyDescent="0.25">
      <c r="A13" s="44"/>
      <c r="B13" s="23"/>
      <c r="C13" s="45" t="str">
        <f>IF($B13="","",IFERROR(INDEX(Contratos!$G$5:$G$204,MATCH($B13,Contratos!$A$5:$A$204,0)),""))</f>
        <v/>
      </c>
      <c r="D13" s="26"/>
      <c r="E13" s="45" t="str">
        <f>IF($B13="","",N($C13)+N($D13))</f>
        <v/>
      </c>
      <c r="F13" s="25"/>
      <c r="G13" s="30" t="str">
        <f>IF($M13="","",MAX(0,IF($F13="",TODAY(),$F13)-$M13))</f>
        <v/>
      </c>
      <c r="H13" s="45" t="str">
        <f>IF($B13="","",IF(N($G13)=0,0,ROUND(N($C13)*IFERROR(INDEX(Contratos!$O$5:$O$204,MATCH($B13,Contratos!$A$5:$A$204,0)),0)*$G13,0)))</f>
        <v/>
      </c>
      <c r="I13" s="26"/>
      <c r="J13" s="45" t="str">
        <f>IF($B13="","",N($E13)+N($H13)-N($I13))</f>
        <v/>
      </c>
      <c r="K13" s="46" t="str">
        <f>IF($B13="","",IF(N($I13)&lt;=0,"Pendiente",IF(N($J13)&lt;=0,"Pagado","Parcial")))</f>
        <v/>
      </c>
      <c r="L13" s="45" t="str">
        <f>IF($B13="","",MIN(N($I13),N($C13)+N($H13)))</f>
        <v/>
      </c>
      <c r="M13" s="33" t="str">
        <f>IF(OR($A13="",$B13=""),"",IFERROR(IF(N(INDEX(Contratos!$N$5:$N$204,MATCH($B13,Contratos!$A$5:$A$204,0)))&lt;1,"",DATE(YEAR($A13),MONTH($A13),MIN(INDEX(Contratos!$N$5:$N$204,MATCH($B13,Contratos!$A$5:$A$204,0)),DAY(EOMONTH($A13,0))))),""))</f>
        <v/>
      </c>
    </row>
    <row r="14" spans="1:13" x14ac:dyDescent="0.25">
      <c r="A14" s="47"/>
      <c r="B14" s="36"/>
      <c r="C14" s="45" t="str">
        <f>IF($B14="","",IFERROR(INDEX(Contratos!$G$5:$G$204,MATCH($B14,Contratos!$A$5:$A$204,0)),""))</f>
        <v/>
      </c>
      <c r="D14" s="39"/>
      <c r="E14" s="45" t="str">
        <f>IF($B14="","",N($C14)+N($D14))</f>
        <v/>
      </c>
      <c r="F14" s="38"/>
      <c r="G14" s="30" t="str">
        <f>IF($M14="","",MAX(0,IF($F14="",TODAY(),$F14)-$M14))</f>
        <v/>
      </c>
      <c r="H14" s="45" t="str">
        <f>IF($B14="","",IF(N($G14)=0,0,ROUND(N($C14)*IFERROR(INDEX(Contratos!$O$5:$O$204,MATCH($B14,Contratos!$A$5:$A$204,0)),0)*$G14,0)))</f>
        <v/>
      </c>
      <c r="I14" s="39"/>
      <c r="J14" s="45" t="str">
        <f>IF($B14="","",N($E14)+N($H14)-N($I14))</f>
        <v/>
      </c>
      <c r="K14" s="46" t="str">
        <f>IF($B14="","",IF(N($I14)&lt;=0,"Pendiente",IF(N($J14)&lt;=0,"Pagado","Parcial")))</f>
        <v/>
      </c>
      <c r="L14" s="45" t="str">
        <f>IF($B14="","",MIN(N($I14),N($C14)+N($H14)))</f>
        <v/>
      </c>
      <c r="M14" s="33" t="str">
        <f>IF(OR($A14="",$B14=""),"",IFERROR(IF(N(INDEX(Contratos!$N$5:$N$204,MATCH($B14,Contratos!$A$5:$A$204,0)))&lt;1,"",DATE(YEAR($A14),MONTH($A14),MIN(INDEX(Contratos!$N$5:$N$204,MATCH($B14,Contratos!$A$5:$A$204,0)),DAY(EOMONTH($A14,0))))),""))</f>
        <v/>
      </c>
    </row>
    <row r="15" spans="1:13" x14ac:dyDescent="0.25">
      <c r="A15" s="44"/>
      <c r="B15" s="23"/>
      <c r="C15" s="45" t="str">
        <f>IF($B15="","",IFERROR(INDEX(Contratos!$G$5:$G$204,MATCH($B15,Contratos!$A$5:$A$204,0)),""))</f>
        <v/>
      </c>
      <c r="D15" s="26"/>
      <c r="E15" s="45" t="str">
        <f>IF($B15="","",N($C15)+N($D15))</f>
        <v/>
      </c>
      <c r="F15" s="25"/>
      <c r="G15" s="30" t="str">
        <f>IF($M15="","",MAX(0,IF($F15="",TODAY(),$F15)-$M15))</f>
        <v/>
      </c>
      <c r="H15" s="45" t="str">
        <f>IF($B15="","",IF(N($G15)=0,0,ROUND(N($C15)*IFERROR(INDEX(Contratos!$O$5:$O$204,MATCH($B15,Contratos!$A$5:$A$204,0)),0)*$G15,0)))</f>
        <v/>
      </c>
      <c r="I15" s="26"/>
      <c r="J15" s="45" t="str">
        <f>IF($B15="","",N($E15)+N($H15)-N($I15))</f>
        <v/>
      </c>
      <c r="K15" s="46" t="str">
        <f>IF($B15="","",IF(N($I15)&lt;=0,"Pendiente",IF(N($J15)&lt;=0,"Pagado","Parcial")))</f>
        <v/>
      </c>
      <c r="L15" s="45" t="str">
        <f>IF($B15="","",MIN(N($I15),N($C15)+N($H15)))</f>
        <v/>
      </c>
      <c r="M15" s="33" t="str">
        <f>IF(OR($A15="",$B15=""),"",IFERROR(IF(N(INDEX(Contratos!$N$5:$N$204,MATCH($B15,Contratos!$A$5:$A$204,0)))&lt;1,"",DATE(YEAR($A15),MONTH($A15),MIN(INDEX(Contratos!$N$5:$N$204,MATCH($B15,Contratos!$A$5:$A$204,0)),DAY(EOMONTH($A15,0))))),""))</f>
        <v/>
      </c>
    </row>
    <row r="16" spans="1:13" x14ac:dyDescent="0.25">
      <c r="A16" s="47"/>
      <c r="B16" s="36"/>
      <c r="C16" s="45" t="str">
        <f>IF($B16="","",IFERROR(INDEX(Contratos!$G$5:$G$204,MATCH($B16,Contratos!$A$5:$A$204,0)),""))</f>
        <v/>
      </c>
      <c r="D16" s="39"/>
      <c r="E16" s="45" t="str">
        <f>IF($B16="","",N($C16)+N($D16))</f>
        <v/>
      </c>
      <c r="F16" s="38"/>
      <c r="G16" s="30" t="str">
        <f>IF($M16="","",MAX(0,IF($F16="",TODAY(),$F16)-$M16))</f>
        <v/>
      </c>
      <c r="H16" s="45" t="str">
        <f>IF($B16="","",IF(N($G16)=0,0,ROUND(N($C16)*IFERROR(INDEX(Contratos!$O$5:$O$204,MATCH($B16,Contratos!$A$5:$A$204,0)),0)*$G16,0)))</f>
        <v/>
      </c>
      <c r="I16" s="39"/>
      <c r="J16" s="45" t="str">
        <f>IF($B16="","",N($E16)+N($H16)-N($I16))</f>
        <v/>
      </c>
      <c r="K16" s="46" t="str">
        <f>IF($B16="","",IF(N($I16)&lt;=0,"Pendiente",IF(N($J16)&lt;=0,"Pagado","Parcial")))</f>
        <v/>
      </c>
      <c r="L16" s="45" t="str">
        <f>IF($B16="","",MIN(N($I16),N($C16)+N($H16)))</f>
        <v/>
      </c>
      <c r="M16" s="33" t="str">
        <f>IF(OR($A16="",$B16=""),"",IFERROR(IF(N(INDEX(Contratos!$N$5:$N$204,MATCH($B16,Contratos!$A$5:$A$204,0)))&lt;1,"",DATE(YEAR($A16),MONTH($A16),MIN(INDEX(Contratos!$N$5:$N$204,MATCH($B16,Contratos!$A$5:$A$204,0)),DAY(EOMONTH($A16,0))))),""))</f>
        <v/>
      </c>
    </row>
    <row r="17" spans="1:13" x14ac:dyDescent="0.25">
      <c r="A17" s="44"/>
      <c r="B17" s="23"/>
      <c r="C17" s="45" t="str">
        <f>IF($B17="","",IFERROR(INDEX(Contratos!$G$5:$G$204,MATCH($B17,Contratos!$A$5:$A$204,0)),""))</f>
        <v/>
      </c>
      <c r="D17" s="26"/>
      <c r="E17" s="45" t="str">
        <f>IF($B17="","",N($C17)+N($D17))</f>
        <v/>
      </c>
      <c r="F17" s="25"/>
      <c r="G17" s="30" t="str">
        <f>IF($M17="","",MAX(0,IF($F17="",TODAY(),$F17)-$M17))</f>
        <v/>
      </c>
      <c r="H17" s="45" t="str">
        <f>IF($B17="","",IF(N($G17)=0,0,ROUND(N($C17)*IFERROR(INDEX(Contratos!$O$5:$O$204,MATCH($B17,Contratos!$A$5:$A$204,0)),0)*$G17,0)))</f>
        <v/>
      </c>
      <c r="I17" s="26"/>
      <c r="J17" s="45" t="str">
        <f>IF($B17="","",N($E17)+N($H17)-N($I17))</f>
        <v/>
      </c>
      <c r="K17" s="46" t="str">
        <f>IF($B17="","",IF(N($I17)&lt;=0,"Pendiente",IF(N($J17)&lt;=0,"Pagado","Parcial")))</f>
        <v/>
      </c>
      <c r="L17" s="45" t="str">
        <f>IF($B17="","",MIN(N($I17),N($C17)+N($H17)))</f>
        <v/>
      </c>
      <c r="M17" s="33" t="str">
        <f>IF(OR($A17="",$B17=""),"",IFERROR(IF(N(INDEX(Contratos!$N$5:$N$204,MATCH($B17,Contratos!$A$5:$A$204,0)))&lt;1,"",DATE(YEAR($A17),MONTH($A17),MIN(INDEX(Contratos!$N$5:$N$204,MATCH($B17,Contratos!$A$5:$A$204,0)),DAY(EOMONTH($A17,0))))),""))</f>
        <v/>
      </c>
    </row>
    <row r="18" spans="1:13" x14ac:dyDescent="0.25">
      <c r="A18" s="47"/>
      <c r="B18" s="36"/>
      <c r="C18" s="45" t="str">
        <f>IF($B18="","",IFERROR(INDEX(Contratos!$G$5:$G$204,MATCH($B18,Contratos!$A$5:$A$204,0)),""))</f>
        <v/>
      </c>
      <c r="D18" s="39"/>
      <c r="E18" s="45" t="str">
        <f>IF($B18="","",N($C18)+N($D18))</f>
        <v/>
      </c>
      <c r="F18" s="38"/>
      <c r="G18" s="30" t="str">
        <f>IF($M18="","",MAX(0,IF($F18="",TODAY(),$F18)-$M18))</f>
        <v/>
      </c>
      <c r="H18" s="45" t="str">
        <f>IF($B18="","",IF(N($G18)=0,0,ROUND(N($C18)*IFERROR(INDEX(Contratos!$O$5:$O$204,MATCH($B18,Contratos!$A$5:$A$204,0)),0)*$G18,0)))</f>
        <v/>
      </c>
      <c r="I18" s="39"/>
      <c r="J18" s="45" t="str">
        <f>IF($B18="","",N($E18)+N($H18)-N($I18))</f>
        <v/>
      </c>
      <c r="K18" s="46" t="str">
        <f>IF($B18="","",IF(N($I18)&lt;=0,"Pendiente",IF(N($J18)&lt;=0,"Pagado","Parcial")))</f>
        <v/>
      </c>
      <c r="L18" s="45" t="str">
        <f>IF($B18="","",MIN(N($I18),N($C18)+N($H18)))</f>
        <v/>
      </c>
      <c r="M18" s="33" t="str">
        <f>IF(OR($A18="",$B18=""),"",IFERROR(IF(N(INDEX(Contratos!$N$5:$N$204,MATCH($B18,Contratos!$A$5:$A$204,0)))&lt;1,"",DATE(YEAR($A18),MONTH($A18),MIN(INDEX(Contratos!$N$5:$N$204,MATCH($B18,Contratos!$A$5:$A$204,0)),DAY(EOMONTH($A18,0))))),""))</f>
        <v/>
      </c>
    </row>
    <row r="19" spans="1:13" x14ac:dyDescent="0.25">
      <c r="A19" s="44"/>
      <c r="B19" s="23"/>
      <c r="C19" s="45" t="str">
        <f>IF($B19="","",IFERROR(INDEX(Contratos!$G$5:$G$204,MATCH($B19,Contratos!$A$5:$A$204,0)),""))</f>
        <v/>
      </c>
      <c r="D19" s="26"/>
      <c r="E19" s="45" t="str">
        <f>IF($B19="","",N($C19)+N($D19))</f>
        <v/>
      </c>
      <c r="F19" s="25"/>
      <c r="G19" s="30" t="str">
        <f>IF($M19="","",MAX(0,IF($F19="",TODAY(),$F19)-$M19))</f>
        <v/>
      </c>
      <c r="H19" s="45" t="str">
        <f>IF($B19="","",IF(N($G19)=0,0,ROUND(N($C19)*IFERROR(INDEX(Contratos!$O$5:$O$204,MATCH($B19,Contratos!$A$5:$A$204,0)),0)*$G19,0)))</f>
        <v/>
      </c>
      <c r="I19" s="26"/>
      <c r="J19" s="45" t="str">
        <f>IF($B19="","",N($E19)+N($H19)-N($I19))</f>
        <v/>
      </c>
      <c r="K19" s="46" t="str">
        <f>IF($B19="","",IF(N($I19)&lt;=0,"Pendiente",IF(N($J19)&lt;=0,"Pagado","Parcial")))</f>
        <v/>
      </c>
      <c r="L19" s="45" t="str">
        <f>IF($B19="","",MIN(N($I19),N($C19)+N($H19)))</f>
        <v/>
      </c>
      <c r="M19" s="33" t="str">
        <f>IF(OR($A19="",$B19=""),"",IFERROR(IF(N(INDEX(Contratos!$N$5:$N$204,MATCH($B19,Contratos!$A$5:$A$204,0)))&lt;1,"",DATE(YEAR($A19),MONTH($A19),MIN(INDEX(Contratos!$N$5:$N$204,MATCH($B19,Contratos!$A$5:$A$204,0)),DAY(EOMONTH($A19,0))))),""))</f>
        <v/>
      </c>
    </row>
    <row r="20" spans="1:13" x14ac:dyDescent="0.25">
      <c r="A20" s="47"/>
      <c r="B20" s="36"/>
      <c r="C20" s="45" t="str">
        <f>IF($B20="","",IFERROR(INDEX(Contratos!$G$5:$G$204,MATCH($B20,Contratos!$A$5:$A$204,0)),""))</f>
        <v/>
      </c>
      <c r="D20" s="39"/>
      <c r="E20" s="45" t="str">
        <f>IF($B20="","",N($C20)+N($D20))</f>
        <v/>
      </c>
      <c r="F20" s="38"/>
      <c r="G20" s="30" t="str">
        <f>IF($M20="","",MAX(0,IF($F20="",TODAY(),$F20)-$M20))</f>
        <v/>
      </c>
      <c r="H20" s="45" t="str">
        <f>IF($B20="","",IF(N($G20)=0,0,ROUND(N($C20)*IFERROR(INDEX(Contratos!$O$5:$O$204,MATCH($B20,Contratos!$A$5:$A$204,0)),0)*$G20,0)))</f>
        <v/>
      </c>
      <c r="I20" s="39"/>
      <c r="J20" s="45" t="str">
        <f>IF($B20="","",N($E20)+N($H20)-N($I20))</f>
        <v/>
      </c>
      <c r="K20" s="46" t="str">
        <f>IF($B20="","",IF(N($I20)&lt;=0,"Pendiente",IF(N($J20)&lt;=0,"Pagado","Parcial")))</f>
        <v/>
      </c>
      <c r="L20" s="45" t="str">
        <f>IF($B20="","",MIN(N($I20),N($C20)+N($H20)))</f>
        <v/>
      </c>
      <c r="M20" s="33" t="str">
        <f>IF(OR($A20="",$B20=""),"",IFERROR(IF(N(INDEX(Contratos!$N$5:$N$204,MATCH($B20,Contratos!$A$5:$A$204,0)))&lt;1,"",DATE(YEAR($A20),MONTH($A20),MIN(INDEX(Contratos!$N$5:$N$204,MATCH($B20,Contratos!$A$5:$A$204,0)),DAY(EOMONTH($A20,0))))),""))</f>
        <v/>
      </c>
    </row>
    <row r="21" spans="1:13" x14ac:dyDescent="0.25">
      <c r="A21" s="44"/>
      <c r="B21" s="23"/>
      <c r="C21" s="45" t="str">
        <f>IF($B21="","",IFERROR(INDEX(Contratos!$G$5:$G$204,MATCH($B21,Contratos!$A$5:$A$204,0)),""))</f>
        <v/>
      </c>
      <c r="D21" s="26"/>
      <c r="E21" s="45" t="str">
        <f>IF($B21="","",N($C21)+N($D21))</f>
        <v/>
      </c>
      <c r="F21" s="25"/>
      <c r="G21" s="30" t="str">
        <f>IF($M21="","",MAX(0,IF($F21="",TODAY(),$F21)-$M21))</f>
        <v/>
      </c>
      <c r="H21" s="45" t="str">
        <f>IF($B21="","",IF(N($G21)=0,0,ROUND(N($C21)*IFERROR(INDEX(Contratos!$O$5:$O$204,MATCH($B21,Contratos!$A$5:$A$204,0)),0)*$G21,0)))</f>
        <v/>
      </c>
      <c r="I21" s="26"/>
      <c r="J21" s="45" t="str">
        <f>IF($B21="","",N($E21)+N($H21)-N($I21))</f>
        <v/>
      </c>
      <c r="K21" s="46" t="str">
        <f>IF($B21="","",IF(N($I21)&lt;=0,"Pendiente",IF(N($J21)&lt;=0,"Pagado","Parcial")))</f>
        <v/>
      </c>
      <c r="L21" s="45" t="str">
        <f>IF($B21="","",MIN(N($I21),N($C21)+N($H21)))</f>
        <v/>
      </c>
      <c r="M21" s="33" t="str">
        <f>IF(OR($A21="",$B21=""),"",IFERROR(IF(N(INDEX(Contratos!$N$5:$N$204,MATCH($B21,Contratos!$A$5:$A$204,0)))&lt;1,"",DATE(YEAR($A21),MONTH($A21),MIN(INDEX(Contratos!$N$5:$N$204,MATCH($B21,Contratos!$A$5:$A$204,0)),DAY(EOMONTH($A21,0))))),""))</f>
        <v/>
      </c>
    </row>
    <row r="22" spans="1:13" x14ac:dyDescent="0.25">
      <c r="A22" s="47"/>
      <c r="B22" s="36"/>
      <c r="C22" s="45" t="str">
        <f>IF($B22="","",IFERROR(INDEX(Contratos!$G$5:$G$204,MATCH($B22,Contratos!$A$5:$A$204,0)),""))</f>
        <v/>
      </c>
      <c r="D22" s="39"/>
      <c r="E22" s="45" t="str">
        <f>IF($B22="","",N($C22)+N($D22))</f>
        <v/>
      </c>
      <c r="F22" s="38"/>
      <c r="G22" s="30" t="str">
        <f>IF($M22="","",MAX(0,IF($F22="",TODAY(),$F22)-$M22))</f>
        <v/>
      </c>
      <c r="H22" s="45" t="str">
        <f>IF($B22="","",IF(N($G22)=0,0,ROUND(N($C22)*IFERROR(INDEX(Contratos!$O$5:$O$204,MATCH($B22,Contratos!$A$5:$A$204,0)),0)*$G22,0)))</f>
        <v/>
      </c>
      <c r="I22" s="39"/>
      <c r="J22" s="45" t="str">
        <f>IF($B22="","",N($E22)+N($H22)-N($I22))</f>
        <v/>
      </c>
      <c r="K22" s="46" t="str">
        <f>IF($B22="","",IF(N($I22)&lt;=0,"Pendiente",IF(N($J22)&lt;=0,"Pagado","Parcial")))</f>
        <v/>
      </c>
      <c r="L22" s="45" t="str">
        <f>IF($B22="","",MIN(N($I22),N($C22)+N($H22)))</f>
        <v/>
      </c>
      <c r="M22" s="33" t="str">
        <f>IF(OR($A22="",$B22=""),"",IFERROR(IF(N(INDEX(Contratos!$N$5:$N$204,MATCH($B22,Contratos!$A$5:$A$204,0)))&lt;1,"",DATE(YEAR($A22),MONTH($A22),MIN(INDEX(Contratos!$N$5:$N$204,MATCH($B22,Contratos!$A$5:$A$204,0)),DAY(EOMONTH($A22,0))))),""))</f>
        <v/>
      </c>
    </row>
    <row r="23" spans="1:13" x14ac:dyDescent="0.25">
      <c r="A23" s="44"/>
      <c r="B23" s="23"/>
      <c r="C23" s="45" t="str">
        <f>IF($B23="","",IFERROR(INDEX(Contratos!$G$5:$G$204,MATCH($B23,Contratos!$A$5:$A$204,0)),""))</f>
        <v/>
      </c>
      <c r="D23" s="26"/>
      <c r="E23" s="45" t="str">
        <f>IF($B23="","",N($C23)+N($D23))</f>
        <v/>
      </c>
      <c r="F23" s="25"/>
      <c r="G23" s="30" t="str">
        <f>IF($M23="","",MAX(0,IF($F23="",TODAY(),$F23)-$M23))</f>
        <v/>
      </c>
      <c r="H23" s="45" t="str">
        <f>IF($B23="","",IF(N($G23)=0,0,ROUND(N($C23)*IFERROR(INDEX(Contratos!$O$5:$O$204,MATCH($B23,Contratos!$A$5:$A$204,0)),0)*$G23,0)))</f>
        <v/>
      </c>
      <c r="I23" s="26"/>
      <c r="J23" s="45" t="str">
        <f>IF($B23="","",N($E23)+N($H23)-N($I23))</f>
        <v/>
      </c>
      <c r="K23" s="46" t="str">
        <f>IF($B23="","",IF(N($I23)&lt;=0,"Pendiente",IF(N($J23)&lt;=0,"Pagado","Parcial")))</f>
        <v/>
      </c>
      <c r="L23" s="45" t="str">
        <f>IF($B23="","",MIN(N($I23),N($C23)+N($H23)))</f>
        <v/>
      </c>
      <c r="M23" s="33" t="str">
        <f>IF(OR($A23="",$B23=""),"",IFERROR(IF(N(INDEX(Contratos!$N$5:$N$204,MATCH($B23,Contratos!$A$5:$A$204,0)))&lt;1,"",DATE(YEAR($A23),MONTH($A23),MIN(INDEX(Contratos!$N$5:$N$204,MATCH($B23,Contratos!$A$5:$A$204,0)),DAY(EOMONTH($A23,0))))),""))</f>
        <v/>
      </c>
    </row>
    <row r="24" spans="1:13" x14ac:dyDescent="0.25">
      <c r="A24" s="47"/>
      <c r="B24" s="36"/>
      <c r="C24" s="45" t="str">
        <f>IF($B24="","",IFERROR(INDEX(Contratos!$G$5:$G$204,MATCH($B24,Contratos!$A$5:$A$204,0)),""))</f>
        <v/>
      </c>
      <c r="D24" s="39"/>
      <c r="E24" s="45" t="str">
        <f>IF($B24="","",N($C24)+N($D24))</f>
        <v/>
      </c>
      <c r="F24" s="38"/>
      <c r="G24" s="30" t="str">
        <f>IF($M24="","",MAX(0,IF($F24="",TODAY(),$F24)-$M24))</f>
        <v/>
      </c>
      <c r="H24" s="45" t="str">
        <f>IF($B24="","",IF(N($G24)=0,0,ROUND(N($C24)*IFERROR(INDEX(Contratos!$O$5:$O$204,MATCH($B24,Contratos!$A$5:$A$204,0)),0)*$G24,0)))</f>
        <v/>
      </c>
      <c r="I24" s="39"/>
      <c r="J24" s="45" t="str">
        <f>IF($B24="","",N($E24)+N($H24)-N($I24))</f>
        <v/>
      </c>
      <c r="K24" s="46" t="str">
        <f>IF($B24="","",IF(N($I24)&lt;=0,"Pendiente",IF(N($J24)&lt;=0,"Pagado","Parcial")))</f>
        <v/>
      </c>
      <c r="L24" s="45" t="str">
        <f>IF($B24="","",MIN(N($I24),N($C24)+N($H24)))</f>
        <v/>
      </c>
      <c r="M24" s="33" t="str">
        <f>IF(OR($A24="",$B24=""),"",IFERROR(IF(N(INDEX(Contratos!$N$5:$N$204,MATCH($B24,Contratos!$A$5:$A$204,0)))&lt;1,"",DATE(YEAR($A24),MONTH($A24),MIN(INDEX(Contratos!$N$5:$N$204,MATCH($B24,Contratos!$A$5:$A$204,0)),DAY(EOMONTH($A24,0))))),""))</f>
        <v/>
      </c>
    </row>
    <row r="25" spans="1:13" x14ac:dyDescent="0.25">
      <c r="A25" s="44"/>
      <c r="B25" s="23"/>
      <c r="C25" s="45" t="str">
        <f>IF($B25="","",IFERROR(INDEX(Contratos!$G$5:$G$204,MATCH($B25,Contratos!$A$5:$A$204,0)),""))</f>
        <v/>
      </c>
      <c r="D25" s="26"/>
      <c r="E25" s="45" t="str">
        <f>IF($B25="","",N($C25)+N($D25))</f>
        <v/>
      </c>
      <c r="F25" s="25"/>
      <c r="G25" s="30" t="str">
        <f>IF($M25="","",MAX(0,IF($F25="",TODAY(),$F25)-$M25))</f>
        <v/>
      </c>
      <c r="H25" s="45" t="str">
        <f>IF($B25="","",IF(N($G25)=0,0,ROUND(N($C25)*IFERROR(INDEX(Contratos!$O$5:$O$204,MATCH($B25,Contratos!$A$5:$A$204,0)),0)*$G25,0)))</f>
        <v/>
      </c>
      <c r="I25" s="26"/>
      <c r="J25" s="45" t="str">
        <f>IF($B25="","",N($E25)+N($H25)-N($I25))</f>
        <v/>
      </c>
      <c r="K25" s="46" t="str">
        <f>IF($B25="","",IF(N($I25)&lt;=0,"Pendiente",IF(N($J25)&lt;=0,"Pagado","Parcial")))</f>
        <v/>
      </c>
      <c r="L25" s="45" t="str">
        <f>IF($B25="","",MIN(N($I25),N($C25)+N($H25)))</f>
        <v/>
      </c>
      <c r="M25" s="33" t="str">
        <f>IF(OR($A25="",$B25=""),"",IFERROR(IF(N(INDEX(Contratos!$N$5:$N$204,MATCH($B25,Contratos!$A$5:$A$204,0)))&lt;1,"",DATE(YEAR($A25),MONTH($A25),MIN(INDEX(Contratos!$N$5:$N$204,MATCH($B25,Contratos!$A$5:$A$204,0)),DAY(EOMONTH($A25,0))))),""))</f>
        <v/>
      </c>
    </row>
    <row r="26" spans="1:13" x14ac:dyDescent="0.25">
      <c r="A26" s="47"/>
      <c r="B26" s="36"/>
      <c r="C26" s="45" t="str">
        <f>IF($B26="","",IFERROR(INDEX(Contratos!$G$5:$G$204,MATCH($B26,Contratos!$A$5:$A$204,0)),""))</f>
        <v/>
      </c>
      <c r="D26" s="39"/>
      <c r="E26" s="45" t="str">
        <f>IF($B26="","",N($C26)+N($D26))</f>
        <v/>
      </c>
      <c r="F26" s="38"/>
      <c r="G26" s="30" t="str">
        <f>IF($M26="","",MAX(0,IF($F26="",TODAY(),$F26)-$M26))</f>
        <v/>
      </c>
      <c r="H26" s="45" t="str">
        <f>IF($B26="","",IF(N($G26)=0,0,ROUND(N($C26)*IFERROR(INDEX(Contratos!$O$5:$O$204,MATCH($B26,Contratos!$A$5:$A$204,0)),0)*$G26,0)))</f>
        <v/>
      </c>
      <c r="I26" s="39"/>
      <c r="J26" s="45" t="str">
        <f>IF($B26="","",N($E26)+N($H26)-N($I26))</f>
        <v/>
      </c>
      <c r="K26" s="46" t="str">
        <f>IF($B26="","",IF(N($I26)&lt;=0,"Pendiente",IF(N($J26)&lt;=0,"Pagado","Parcial")))</f>
        <v/>
      </c>
      <c r="L26" s="45" t="str">
        <f>IF($B26="","",MIN(N($I26),N($C26)+N($H26)))</f>
        <v/>
      </c>
      <c r="M26" s="33" t="str">
        <f>IF(OR($A26="",$B26=""),"",IFERROR(IF(N(INDEX(Contratos!$N$5:$N$204,MATCH($B26,Contratos!$A$5:$A$204,0)))&lt;1,"",DATE(YEAR($A26),MONTH($A26),MIN(INDEX(Contratos!$N$5:$N$204,MATCH($B26,Contratos!$A$5:$A$204,0)),DAY(EOMONTH($A26,0))))),""))</f>
        <v/>
      </c>
    </row>
    <row r="27" spans="1:13" x14ac:dyDescent="0.25">
      <c r="A27" s="44"/>
      <c r="B27" s="23"/>
      <c r="C27" s="45" t="str">
        <f>IF($B27="","",IFERROR(INDEX(Contratos!$G$5:$G$204,MATCH($B27,Contratos!$A$5:$A$204,0)),""))</f>
        <v/>
      </c>
      <c r="D27" s="26"/>
      <c r="E27" s="45" t="str">
        <f>IF($B27="","",N($C27)+N($D27))</f>
        <v/>
      </c>
      <c r="F27" s="25"/>
      <c r="G27" s="30" t="str">
        <f>IF($M27="","",MAX(0,IF($F27="",TODAY(),$F27)-$M27))</f>
        <v/>
      </c>
      <c r="H27" s="45" t="str">
        <f>IF($B27="","",IF(N($G27)=0,0,ROUND(N($C27)*IFERROR(INDEX(Contratos!$O$5:$O$204,MATCH($B27,Contratos!$A$5:$A$204,0)),0)*$G27,0)))</f>
        <v/>
      </c>
      <c r="I27" s="26"/>
      <c r="J27" s="45" t="str">
        <f>IF($B27="","",N($E27)+N($H27)-N($I27))</f>
        <v/>
      </c>
      <c r="K27" s="46" t="str">
        <f>IF($B27="","",IF(N($I27)&lt;=0,"Pendiente",IF(N($J27)&lt;=0,"Pagado","Parcial")))</f>
        <v/>
      </c>
      <c r="L27" s="45" t="str">
        <f>IF($B27="","",MIN(N($I27),N($C27)+N($H27)))</f>
        <v/>
      </c>
      <c r="M27" s="33" t="str">
        <f>IF(OR($A27="",$B27=""),"",IFERROR(IF(N(INDEX(Contratos!$N$5:$N$204,MATCH($B27,Contratos!$A$5:$A$204,0)))&lt;1,"",DATE(YEAR($A27),MONTH($A27),MIN(INDEX(Contratos!$N$5:$N$204,MATCH($B27,Contratos!$A$5:$A$204,0)),DAY(EOMONTH($A27,0))))),""))</f>
        <v/>
      </c>
    </row>
    <row r="28" spans="1:13" x14ac:dyDescent="0.25">
      <c r="A28" s="47"/>
      <c r="B28" s="36"/>
      <c r="C28" s="45" t="str">
        <f>IF($B28="","",IFERROR(INDEX(Contratos!$G$5:$G$204,MATCH($B28,Contratos!$A$5:$A$204,0)),""))</f>
        <v/>
      </c>
      <c r="D28" s="39"/>
      <c r="E28" s="45" t="str">
        <f>IF($B28="","",N($C28)+N($D28))</f>
        <v/>
      </c>
      <c r="F28" s="38"/>
      <c r="G28" s="30" t="str">
        <f>IF($M28="","",MAX(0,IF($F28="",TODAY(),$F28)-$M28))</f>
        <v/>
      </c>
      <c r="H28" s="45" t="str">
        <f>IF($B28="","",IF(N($G28)=0,0,ROUND(N($C28)*IFERROR(INDEX(Contratos!$O$5:$O$204,MATCH($B28,Contratos!$A$5:$A$204,0)),0)*$G28,0)))</f>
        <v/>
      </c>
      <c r="I28" s="39"/>
      <c r="J28" s="45" t="str">
        <f>IF($B28="","",N($E28)+N($H28)-N($I28))</f>
        <v/>
      </c>
      <c r="K28" s="46" t="str">
        <f>IF($B28="","",IF(N($I28)&lt;=0,"Pendiente",IF(N($J28)&lt;=0,"Pagado","Parcial")))</f>
        <v/>
      </c>
      <c r="L28" s="45" t="str">
        <f>IF($B28="","",MIN(N($I28),N($C28)+N($H28)))</f>
        <v/>
      </c>
      <c r="M28" s="33" t="str">
        <f>IF(OR($A28="",$B28=""),"",IFERROR(IF(N(INDEX(Contratos!$N$5:$N$204,MATCH($B28,Contratos!$A$5:$A$204,0)))&lt;1,"",DATE(YEAR($A28),MONTH($A28),MIN(INDEX(Contratos!$N$5:$N$204,MATCH($B28,Contratos!$A$5:$A$204,0)),DAY(EOMONTH($A28,0))))),""))</f>
        <v/>
      </c>
    </row>
    <row r="29" spans="1:13" x14ac:dyDescent="0.25">
      <c r="A29" s="44"/>
      <c r="B29" s="23"/>
      <c r="C29" s="45" t="str">
        <f>IF($B29="","",IFERROR(INDEX(Contratos!$G$5:$G$204,MATCH($B29,Contratos!$A$5:$A$204,0)),""))</f>
        <v/>
      </c>
      <c r="D29" s="26"/>
      <c r="E29" s="45" t="str">
        <f>IF($B29="","",N($C29)+N($D29))</f>
        <v/>
      </c>
      <c r="F29" s="25"/>
      <c r="G29" s="30" t="str">
        <f>IF($M29="","",MAX(0,IF($F29="",TODAY(),$F29)-$M29))</f>
        <v/>
      </c>
      <c r="H29" s="45" t="str">
        <f>IF($B29="","",IF(N($G29)=0,0,ROUND(N($C29)*IFERROR(INDEX(Contratos!$O$5:$O$204,MATCH($B29,Contratos!$A$5:$A$204,0)),0)*$G29,0)))</f>
        <v/>
      </c>
      <c r="I29" s="26"/>
      <c r="J29" s="45" t="str">
        <f>IF($B29="","",N($E29)+N($H29)-N($I29))</f>
        <v/>
      </c>
      <c r="K29" s="46" t="str">
        <f>IF($B29="","",IF(N($I29)&lt;=0,"Pendiente",IF(N($J29)&lt;=0,"Pagado","Parcial")))</f>
        <v/>
      </c>
      <c r="L29" s="45" t="str">
        <f>IF($B29="","",MIN(N($I29),N($C29)+N($H29)))</f>
        <v/>
      </c>
      <c r="M29" s="33" t="str">
        <f>IF(OR($A29="",$B29=""),"",IFERROR(IF(N(INDEX(Contratos!$N$5:$N$204,MATCH($B29,Contratos!$A$5:$A$204,0)))&lt;1,"",DATE(YEAR($A29),MONTH($A29),MIN(INDEX(Contratos!$N$5:$N$204,MATCH($B29,Contratos!$A$5:$A$204,0)),DAY(EOMONTH($A29,0))))),""))</f>
        <v/>
      </c>
    </row>
    <row r="30" spans="1:13" x14ac:dyDescent="0.25">
      <c r="A30" s="47"/>
      <c r="B30" s="36"/>
      <c r="C30" s="45" t="str">
        <f>IF($B30="","",IFERROR(INDEX(Contratos!$G$5:$G$204,MATCH($B30,Contratos!$A$5:$A$204,0)),""))</f>
        <v/>
      </c>
      <c r="D30" s="39"/>
      <c r="E30" s="45" t="str">
        <f>IF($B30="","",N($C30)+N($D30))</f>
        <v/>
      </c>
      <c r="F30" s="38"/>
      <c r="G30" s="30" t="str">
        <f>IF($M30="","",MAX(0,IF($F30="",TODAY(),$F30)-$M30))</f>
        <v/>
      </c>
      <c r="H30" s="45" t="str">
        <f>IF($B30="","",IF(N($G30)=0,0,ROUND(N($C30)*IFERROR(INDEX(Contratos!$O$5:$O$204,MATCH($B30,Contratos!$A$5:$A$204,0)),0)*$G30,0)))</f>
        <v/>
      </c>
      <c r="I30" s="39"/>
      <c r="J30" s="45" t="str">
        <f>IF($B30="","",N($E30)+N($H30)-N($I30))</f>
        <v/>
      </c>
      <c r="K30" s="46" t="str">
        <f>IF($B30="","",IF(N($I30)&lt;=0,"Pendiente",IF(N($J30)&lt;=0,"Pagado","Parcial")))</f>
        <v/>
      </c>
      <c r="L30" s="45" t="str">
        <f>IF($B30="","",MIN(N($I30),N($C30)+N($H30)))</f>
        <v/>
      </c>
      <c r="M30" s="33" t="str">
        <f>IF(OR($A30="",$B30=""),"",IFERROR(IF(N(INDEX(Contratos!$N$5:$N$204,MATCH($B30,Contratos!$A$5:$A$204,0)))&lt;1,"",DATE(YEAR($A30),MONTH($A30),MIN(INDEX(Contratos!$N$5:$N$204,MATCH($B30,Contratos!$A$5:$A$204,0)),DAY(EOMONTH($A30,0))))),""))</f>
        <v/>
      </c>
    </row>
    <row r="31" spans="1:13" x14ac:dyDescent="0.25">
      <c r="A31" s="44"/>
      <c r="B31" s="23"/>
      <c r="C31" s="45" t="str">
        <f>IF($B31="","",IFERROR(INDEX(Contratos!$G$5:$G$204,MATCH($B31,Contratos!$A$5:$A$204,0)),""))</f>
        <v/>
      </c>
      <c r="D31" s="26"/>
      <c r="E31" s="45" t="str">
        <f>IF($B31="","",N($C31)+N($D31))</f>
        <v/>
      </c>
      <c r="F31" s="25"/>
      <c r="G31" s="30" t="str">
        <f>IF($M31="","",MAX(0,IF($F31="",TODAY(),$F31)-$M31))</f>
        <v/>
      </c>
      <c r="H31" s="45" t="str">
        <f>IF($B31="","",IF(N($G31)=0,0,ROUND(N($C31)*IFERROR(INDEX(Contratos!$O$5:$O$204,MATCH($B31,Contratos!$A$5:$A$204,0)),0)*$G31,0)))</f>
        <v/>
      </c>
      <c r="I31" s="26"/>
      <c r="J31" s="45" t="str">
        <f>IF($B31="","",N($E31)+N($H31)-N($I31))</f>
        <v/>
      </c>
      <c r="K31" s="46" t="str">
        <f>IF($B31="","",IF(N($I31)&lt;=0,"Pendiente",IF(N($J31)&lt;=0,"Pagado","Parcial")))</f>
        <v/>
      </c>
      <c r="L31" s="45" t="str">
        <f>IF($B31="","",MIN(N($I31),N($C31)+N($H31)))</f>
        <v/>
      </c>
      <c r="M31" s="33" t="str">
        <f>IF(OR($A31="",$B31=""),"",IFERROR(IF(N(INDEX(Contratos!$N$5:$N$204,MATCH($B31,Contratos!$A$5:$A$204,0)))&lt;1,"",DATE(YEAR($A31),MONTH($A31),MIN(INDEX(Contratos!$N$5:$N$204,MATCH($B31,Contratos!$A$5:$A$204,0)),DAY(EOMONTH($A31,0))))),""))</f>
        <v/>
      </c>
    </row>
    <row r="32" spans="1:13" x14ac:dyDescent="0.25">
      <c r="A32" s="47"/>
      <c r="B32" s="36"/>
      <c r="C32" s="45" t="str">
        <f>IF($B32="","",IFERROR(INDEX(Contratos!$G$5:$G$204,MATCH($B32,Contratos!$A$5:$A$204,0)),""))</f>
        <v/>
      </c>
      <c r="D32" s="39"/>
      <c r="E32" s="45" t="str">
        <f>IF($B32="","",N($C32)+N($D32))</f>
        <v/>
      </c>
      <c r="F32" s="38"/>
      <c r="G32" s="30" t="str">
        <f>IF($M32="","",MAX(0,IF($F32="",TODAY(),$F32)-$M32))</f>
        <v/>
      </c>
      <c r="H32" s="45" t="str">
        <f>IF($B32="","",IF(N($G32)=0,0,ROUND(N($C32)*IFERROR(INDEX(Contratos!$O$5:$O$204,MATCH($B32,Contratos!$A$5:$A$204,0)),0)*$G32,0)))</f>
        <v/>
      </c>
      <c r="I32" s="39"/>
      <c r="J32" s="45" t="str">
        <f>IF($B32="","",N($E32)+N($H32)-N($I32))</f>
        <v/>
      </c>
      <c r="K32" s="46" t="str">
        <f>IF($B32="","",IF(N($I32)&lt;=0,"Pendiente",IF(N($J32)&lt;=0,"Pagado","Parcial")))</f>
        <v/>
      </c>
      <c r="L32" s="45" t="str">
        <f>IF($B32="","",MIN(N($I32),N($C32)+N($H32)))</f>
        <v/>
      </c>
      <c r="M32" s="33" t="str">
        <f>IF(OR($A32="",$B32=""),"",IFERROR(IF(N(INDEX(Contratos!$N$5:$N$204,MATCH($B32,Contratos!$A$5:$A$204,0)))&lt;1,"",DATE(YEAR($A32),MONTH($A32),MIN(INDEX(Contratos!$N$5:$N$204,MATCH($B32,Contratos!$A$5:$A$204,0)),DAY(EOMONTH($A32,0))))),""))</f>
        <v/>
      </c>
    </row>
    <row r="33" spans="1:13" x14ac:dyDescent="0.25">
      <c r="A33" s="44"/>
      <c r="B33" s="23"/>
      <c r="C33" s="45" t="str">
        <f>IF($B33="","",IFERROR(INDEX(Contratos!$G$5:$G$204,MATCH($B33,Contratos!$A$5:$A$204,0)),""))</f>
        <v/>
      </c>
      <c r="D33" s="26"/>
      <c r="E33" s="45" t="str">
        <f>IF($B33="","",N($C33)+N($D33))</f>
        <v/>
      </c>
      <c r="F33" s="25"/>
      <c r="G33" s="30" t="str">
        <f>IF($M33="","",MAX(0,IF($F33="",TODAY(),$F33)-$M33))</f>
        <v/>
      </c>
      <c r="H33" s="45" t="str">
        <f>IF($B33="","",IF(N($G33)=0,0,ROUND(N($C33)*IFERROR(INDEX(Contratos!$O$5:$O$204,MATCH($B33,Contratos!$A$5:$A$204,0)),0)*$G33,0)))</f>
        <v/>
      </c>
      <c r="I33" s="26"/>
      <c r="J33" s="45" t="str">
        <f>IF($B33="","",N($E33)+N($H33)-N($I33))</f>
        <v/>
      </c>
      <c r="K33" s="46" t="str">
        <f>IF($B33="","",IF(N($I33)&lt;=0,"Pendiente",IF(N($J33)&lt;=0,"Pagado","Parcial")))</f>
        <v/>
      </c>
      <c r="L33" s="45" t="str">
        <f>IF($B33="","",MIN(N($I33),N($C33)+N($H33)))</f>
        <v/>
      </c>
      <c r="M33" s="33" t="str">
        <f>IF(OR($A33="",$B33=""),"",IFERROR(IF(N(INDEX(Contratos!$N$5:$N$204,MATCH($B33,Contratos!$A$5:$A$204,0)))&lt;1,"",DATE(YEAR($A33),MONTH($A33),MIN(INDEX(Contratos!$N$5:$N$204,MATCH($B33,Contratos!$A$5:$A$204,0)),DAY(EOMONTH($A33,0))))),""))</f>
        <v/>
      </c>
    </row>
    <row r="34" spans="1:13" x14ac:dyDescent="0.25">
      <c r="A34" s="47"/>
      <c r="B34" s="36"/>
      <c r="C34" s="45" t="str">
        <f>IF($B34="","",IFERROR(INDEX(Contratos!$G$5:$G$204,MATCH($B34,Contratos!$A$5:$A$204,0)),""))</f>
        <v/>
      </c>
      <c r="D34" s="39"/>
      <c r="E34" s="45" t="str">
        <f>IF($B34="","",N($C34)+N($D34))</f>
        <v/>
      </c>
      <c r="F34" s="38"/>
      <c r="G34" s="30" t="str">
        <f>IF($M34="","",MAX(0,IF($F34="",TODAY(),$F34)-$M34))</f>
        <v/>
      </c>
      <c r="H34" s="45" t="str">
        <f>IF($B34="","",IF(N($G34)=0,0,ROUND(N($C34)*IFERROR(INDEX(Contratos!$O$5:$O$204,MATCH($B34,Contratos!$A$5:$A$204,0)),0)*$G34,0)))</f>
        <v/>
      </c>
      <c r="I34" s="39"/>
      <c r="J34" s="45" t="str">
        <f>IF($B34="","",N($E34)+N($H34)-N($I34))</f>
        <v/>
      </c>
      <c r="K34" s="46" t="str">
        <f>IF($B34="","",IF(N($I34)&lt;=0,"Pendiente",IF(N($J34)&lt;=0,"Pagado","Parcial")))</f>
        <v/>
      </c>
      <c r="L34" s="45" t="str">
        <f>IF($B34="","",MIN(N($I34),N($C34)+N($H34)))</f>
        <v/>
      </c>
      <c r="M34" s="33" t="str">
        <f>IF(OR($A34="",$B34=""),"",IFERROR(IF(N(INDEX(Contratos!$N$5:$N$204,MATCH($B34,Contratos!$A$5:$A$204,0)))&lt;1,"",DATE(YEAR($A34),MONTH($A34),MIN(INDEX(Contratos!$N$5:$N$204,MATCH($B34,Contratos!$A$5:$A$204,0)),DAY(EOMONTH($A34,0))))),""))</f>
        <v/>
      </c>
    </row>
    <row r="35" spans="1:13" x14ac:dyDescent="0.25">
      <c r="A35" s="44"/>
      <c r="B35" s="23"/>
      <c r="C35" s="45" t="str">
        <f>IF($B35="","",IFERROR(INDEX(Contratos!$G$5:$G$204,MATCH($B35,Contratos!$A$5:$A$204,0)),""))</f>
        <v/>
      </c>
      <c r="D35" s="26"/>
      <c r="E35" s="45" t="str">
        <f>IF($B35="","",N($C35)+N($D35))</f>
        <v/>
      </c>
      <c r="F35" s="25"/>
      <c r="G35" s="30" t="str">
        <f>IF($M35="","",MAX(0,IF($F35="",TODAY(),$F35)-$M35))</f>
        <v/>
      </c>
      <c r="H35" s="45" t="str">
        <f>IF($B35="","",IF(N($G35)=0,0,ROUND(N($C35)*IFERROR(INDEX(Contratos!$O$5:$O$204,MATCH($B35,Contratos!$A$5:$A$204,0)),0)*$G35,0)))</f>
        <v/>
      </c>
      <c r="I35" s="26"/>
      <c r="J35" s="45" t="str">
        <f>IF($B35="","",N($E35)+N($H35)-N($I35))</f>
        <v/>
      </c>
      <c r="K35" s="46" t="str">
        <f>IF($B35="","",IF(N($I35)&lt;=0,"Pendiente",IF(N($J35)&lt;=0,"Pagado","Parcial")))</f>
        <v/>
      </c>
      <c r="L35" s="45" t="str">
        <f>IF($B35="","",MIN(N($I35),N($C35)+N($H35)))</f>
        <v/>
      </c>
      <c r="M35" s="33" t="str">
        <f>IF(OR($A35="",$B35=""),"",IFERROR(IF(N(INDEX(Contratos!$N$5:$N$204,MATCH($B35,Contratos!$A$5:$A$204,0)))&lt;1,"",DATE(YEAR($A35),MONTH($A35),MIN(INDEX(Contratos!$N$5:$N$204,MATCH($B35,Contratos!$A$5:$A$204,0)),DAY(EOMONTH($A35,0))))),""))</f>
        <v/>
      </c>
    </row>
    <row r="36" spans="1:13" x14ac:dyDescent="0.25">
      <c r="A36" s="47"/>
      <c r="B36" s="36"/>
      <c r="C36" s="45" t="str">
        <f>IF($B36="","",IFERROR(INDEX(Contratos!$G$5:$G$204,MATCH($B36,Contratos!$A$5:$A$204,0)),""))</f>
        <v/>
      </c>
      <c r="D36" s="39"/>
      <c r="E36" s="45" t="str">
        <f>IF($B36="","",N($C36)+N($D36))</f>
        <v/>
      </c>
      <c r="F36" s="38"/>
      <c r="G36" s="30" t="str">
        <f>IF($M36="","",MAX(0,IF($F36="",TODAY(),$F36)-$M36))</f>
        <v/>
      </c>
      <c r="H36" s="45" t="str">
        <f>IF($B36="","",IF(N($G36)=0,0,ROUND(N($C36)*IFERROR(INDEX(Contratos!$O$5:$O$204,MATCH($B36,Contratos!$A$5:$A$204,0)),0)*$G36,0)))</f>
        <v/>
      </c>
      <c r="I36" s="39"/>
      <c r="J36" s="45" t="str">
        <f>IF($B36="","",N($E36)+N($H36)-N($I36))</f>
        <v/>
      </c>
      <c r="K36" s="46" t="str">
        <f>IF($B36="","",IF(N($I36)&lt;=0,"Pendiente",IF(N($J36)&lt;=0,"Pagado","Parcial")))</f>
        <v/>
      </c>
      <c r="L36" s="45" t="str">
        <f>IF($B36="","",MIN(N($I36),N($C36)+N($H36)))</f>
        <v/>
      </c>
      <c r="M36" s="33" t="str">
        <f>IF(OR($A36="",$B36=""),"",IFERROR(IF(N(INDEX(Contratos!$N$5:$N$204,MATCH($B36,Contratos!$A$5:$A$204,0)))&lt;1,"",DATE(YEAR($A36),MONTH($A36),MIN(INDEX(Contratos!$N$5:$N$204,MATCH($B36,Contratos!$A$5:$A$204,0)),DAY(EOMONTH($A36,0))))),""))</f>
        <v/>
      </c>
    </row>
    <row r="37" spans="1:13" x14ac:dyDescent="0.25">
      <c r="A37" s="44"/>
      <c r="B37" s="23"/>
      <c r="C37" s="45" t="str">
        <f>IF($B37="","",IFERROR(INDEX(Contratos!$G$5:$G$204,MATCH($B37,Contratos!$A$5:$A$204,0)),""))</f>
        <v/>
      </c>
      <c r="D37" s="26"/>
      <c r="E37" s="45" t="str">
        <f>IF($B37="","",N($C37)+N($D37))</f>
        <v/>
      </c>
      <c r="F37" s="25"/>
      <c r="G37" s="30" t="str">
        <f>IF($M37="","",MAX(0,IF($F37="",TODAY(),$F37)-$M37))</f>
        <v/>
      </c>
      <c r="H37" s="45" t="str">
        <f>IF($B37="","",IF(N($G37)=0,0,ROUND(N($C37)*IFERROR(INDEX(Contratos!$O$5:$O$204,MATCH($B37,Contratos!$A$5:$A$204,0)),0)*$G37,0)))</f>
        <v/>
      </c>
      <c r="I37" s="26"/>
      <c r="J37" s="45" t="str">
        <f>IF($B37="","",N($E37)+N($H37)-N($I37))</f>
        <v/>
      </c>
      <c r="K37" s="46" t="str">
        <f>IF($B37="","",IF(N($I37)&lt;=0,"Pendiente",IF(N($J37)&lt;=0,"Pagado","Parcial")))</f>
        <v/>
      </c>
      <c r="L37" s="45" t="str">
        <f>IF($B37="","",MIN(N($I37),N($C37)+N($H37)))</f>
        <v/>
      </c>
      <c r="M37" s="33" t="str">
        <f>IF(OR($A37="",$B37=""),"",IFERROR(IF(N(INDEX(Contratos!$N$5:$N$204,MATCH($B37,Contratos!$A$5:$A$204,0)))&lt;1,"",DATE(YEAR($A37),MONTH($A37),MIN(INDEX(Contratos!$N$5:$N$204,MATCH($B37,Contratos!$A$5:$A$204,0)),DAY(EOMONTH($A37,0))))),""))</f>
        <v/>
      </c>
    </row>
    <row r="38" spans="1:13" x14ac:dyDescent="0.25">
      <c r="A38" s="47"/>
      <c r="B38" s="36"/>
      <c r="C38" s="45" t="str">
        <f>IF($B38="","",IFERROR(INDEX(Contratos!$G$5:$G$204,MATCH($B38,Contratos!$A$5:$A$204,0)),""))</f>
        <v/>
      </c>
      <c r="D38" s="39"/>
      <c r="E38" s="45" t="str">
        <f>IF($B38="","",N($C38)+N($D38))</f>
        <v/>
      </c>
      <c r="F38" s="38"/>
      <c r="G38" s="30" t="str">
        <f>IF($M38="","",MAX(0,IF($F38="",TODAY(),$F38)-$M38))</f>
        <v/>
      </c>
      <c r="H38" s="45" t="str">
        <f>IF($B38="","",IF(N($G38)=0,0,ROUND(N($C38)*IFERROR(INDEX(Contratos!$O$5:$O$204,MATCH($B38,Contratos!$A$5:$A$204,0)),0)*$G38,0)))</f>
        <v/>
      </c>
      <c r="I38" s="39"/>
      <c r="J38" s="45" t="str">
        <f>IF($B38="","",N($E38)+N($H38)-N($I38))</f>
        <v/>
      </c>
      <c r="K38" s="46" t="str">
        <f>IF($B38="","",IF(N($I38)&lt;=0,"Pendiente",IF(N($J38)&lt;=0,"Pagado","Parcial")))</f>
        <v/>
      </c>
      <c r="L38" s="45" t="str">
        <f>IF($B38="","",MIN(N($I38),N($C38)+N($H38)))</f>
        <v/>
      </c>
      <c r="M38" s="33" t="str">
        <f>IF(OR($A38="",$B38=""),"",IFERROR(IF(N(INDEX(Contratos!$N$5:$N$204,MATCH($B38,Contratos!$A$5:$A$204,0)))&lt;1,"",DATE(YEAR($A38),MONTH($A38),MIN(INDEX(Contratos!$N$5:$N$204,MATCH($B38,Contratos!$A$5:$A$204,0)),DAY(EOMONTH($A38,0))))),""))</f>
        <v/>
      </c>
    </row>
    <row r="39" spans="1:13" x14ac:dyDescent="0.25">
      <c r="A39" s="44"/>
      <c r="B39" s="23"/>
      <c r="C39" s="45" t="str">
        <f>IF($B39="","",IFERROR(INDEX(Contratos!$G$5:$G$204,MATCH($B39,Contratos!$A$5:$A$204,0)),""))</f>
        <v/>
      </c>
      <c r="D39" s="26"/>
      <c r="E39" s="45" t="str">
        <f>IF($B39="","",N($C39)+N($D39))</f>
        <v/>
      </c>
      <c r="F39" s="25"/>
      <c r="G39" s="30" t="str">
        <f>IF($M39="","",MAX(0,IF($F39="",TODAY(),$F39)-$M39))</f>
        <v/>
      </c>
      <c r="H39" s="45" t="str">
        <f>IF($B39="","",IF(N($G39)=0,0,ROUND(N($C39)*IFERROR(INDEX(Contratos!$O$5:$O$204,MATCH($B39,Contratos!$A$5:$A$204,0)),0)*$G39,0)))</f>
        <v/>
      </c>
      <c r="I39" s="26"/>
      <c r="J39" s="45" t="str">
        <f>IF($B39="","",N($E39)+N($H39)-N($I39))</f>
        <v/>
      </c>
      <c r="K39" s="46" t="str">
        <f>IF($B39="","",IF(N($I39)&lt;=0,"Pendiente",IF(N($J39)&lt;=0,"Pagado","Parcial")))</f>
        <v/>
      </c>
      <c r="L39" s="45" t="str">
        <f>IF($B39="","",MIN(N($I39),N($C39)+N($H39)))</f>
        <v/>
      </c>
      <c r="M39" s="33" t="str">
        <f>IF(OR($A39="",$B39=""),"",IFERROR(IF(N(INDEX(Contratos!$N$5:$N$204,MATCH($B39,Contratos!$A$5:$A$204,0)))&lt;1,"",DATE(YEAR($A39),MONTH($A39),MIN(INDEX(Contratos!$N$5:$N$204,MATCH($B39,Contratos!$A$5:$A$204,0)),DAY(EOMONTH($A39,0))))),""))</f>
        <v/>
      </c>
    </row>
    <row r="40" spans="1:13" x14ac:dyDescent="0.25">
      <c r="A40" s="47"/>
      <c r="B40" s="36"/>
      <c r="C40" s="45" t="str">
        <f>IF($B40="","",IFERROR(INDEX(Contratos!$G$5:$G$204,MATCH($B40,Contratos!$A$5:$A$204,0)),""))</f>
        <v/>
      </c>
      <c r="D40" s="39"/>
      <c r="E40" s="45" t="str">
        <f>IF($B40="","",N($C40)+N($D40))</f>
        <v/>
      </c>
      <c r="F40" s="38"/>
      <c r="G40" s="30" t="str">
        <f>IF($M40="","",MAX(0,IF($F40="",TODAY(),$F40)-$M40))</f>
        <v/>
      </c>
      <c r="H40" s="45" t="str">
        <f>IF($B40="","",IF(N($G40)=0,0,ROUND(N($C40)*IFERROR(INDEX(Contratos!$O$5:$O$204,MATCH($B40,Contratos!$A$5:$A$204,0)),0)*$G40,0)))</f>
        <v/>
      </c>
      <c r="I40" s="39"/>
      <c r="J40" s="45" t="str">
        <f>IF($B40="","",N($E40)+N($H40)-N($I40))</f>
        <v/>
      </c>
      <c r="K40" s="46" t="str">
        <f>IF($B40="","",IF(N($I40)&lt;=0,"Pendiente",IF(N($J40)&lt;=0,"Pagado","Parcial")))</f>
        <v/>
      </c>
      <c r="L40" s="45" t="str">
        <f>IF($B40="","",MIN(N($I40),N($C40)+N($H40)))</f>
        <v/>
      </c>
      <c r="M40" s="33" t="str">
        <f>IF(OR($A40="",$B40=""),"",IFERROR(IF(N(INDEX(Contratos!$N$5:$N$204,MATCH($B40,Contratos!$A$5:$A$204,0)))&lt;1,"",DATE(YEAR($A40),MONTH($A40),MIN(INDEX(Contratos!$N$5:$N$204,MATCH($B40,Contratos!$A$5:$A$204,0)),DAY(EOMONTH($A40,0))))),""))</f>
        <v/>
      </c>
    </row>
    <row r="41" spans="1:13" x14ac:dyDescent="0.25">
      <c r="A41" s="44"/>
      <c r="B41" s="23"/>
      <c r="C41" s="45" t="str">
        <f>IF($B41="","",IFERROR(INDEX(Contratos!$G$5:$G$204,MATCH($B41,Contratos!$A$5:$A$204,0)),""))</f>
        <v/>
      </c>
      <c r="D41" s="26"/>
      <c r="E41" s="45" t="str">
        <f>IF($B41="","",N($C41)+N($D41))</f>
        <v/>
      </c>
      <c r="F41" s="25"/>
      <c r="G41" s="30" t="str">
        <f>IF($M41="","",MAX(0,IF($F41="",TODAY(),$F41)-$M41))</f>
        <v/>
      </c>
      <c r="H41" s="45" t="str">
        <f>IF($B41="","",IF(N($G41)=0,0,ROUND(N($C41)*IFERROR(INDEX(Contratos!$O$5:$O$204,MATCH($B41,Contratos!$A$5:$A$204,0)),0)*$G41,0)))</f>
        <v/>
      </c>
      <c r="I41" s="26"/>
      <c r="J41" s="45" t="str">
        <f>IF($B41="","",N($E41)+N($H41)-N($I41))</f>
        <v/>
      </c>
      <c r="K41" s="46" t="str">
        <f>IF($B41="","",IF(N($I41)&lt;=0,"Pendiente",IF(N($J41)&lt;=0,"Pagado","Parcial")))</f>
        <v/>
      </c>
      <c r="L41" s="45" t="str">
        <f>IF($B41="","",MIN(N($I41),N($C41)+N($H41)))</f>
        <v/>
      </c>
      <c r="M41" s="33" t="str">
        <f>IF(OR($A41="",$B41=""),"",IFERROR(IF(N(INDEX(Contratos!$N$5:$N$204,MATCH($B41,Contratos!$A$5:$A$204,0)))&lt;1,"",DATE(YEAR($A41),MONTH($A41),MIN(INDEX(Contratos!$N$5:$N$204,MATCH($B41,Contratos!$A$5:$A$204,0)),DAY(EOMONTH($A41,0))))),""))</f>
        <v/>
      </c>
    </row>
    <row r="42" spans="1:13" x14ac:dyDescent="0.25">
      <c r="A42" s="47"/>
      <c r="B42" s="36"/>
      <c r="C42" s="45" t="str">
        <f>IF($B42="","",IFERROR(INDEX(Contratos!$G$5:$G$204,MATCH($B42,Contratos!$A$5:$A$204,0)),""))</f>
        <v/>
      </c>
      <c r="D42" s="39"/>
      <c r="E42" s="45" t="str">
        <f>IF($B42="","",N($C42)+N($D42))</f>
        <v/>
      </c>
      <c r="F42" s="38"/>
      <c r="G42" s="30" t="str">
        <f>IF($M42="","",MAX(0,IF($F42="",TODAY(),$F42)-$M42))</f>
        <v/>
      </c>
      <c r="H42" s="45" t="str">
        <f>IF($B42="","",IF(N($G42)=0,0,ROUND(N($C42)*IFERROR(INDEX(Contratos!$O$5:$O$204,MATCH($B42,Contratos!$A$5:$A$204,0)),0)*$G42,0)))</f>
        <v/>
      </c>
      <c r="I42" s="39"/>
      <c r="J42" s="45" t="str">
        <f>IF($B42="","",N($E42)+N($H42)-N($I42))</f>
        <v/>
      </c>
      <c r="K42" s="46" t="str">
        <f>IF($B42="","",IF(N($I42)&lt;=0,"Pendiente",IF(N($J42)&lt;=0,"Pagado","Parcial")))</f>
        <v/>
      </c>
      <c r="L42" s="45" t="str">
        <f>IF($B42="","",MIN(N($I42),N($C42)+N($H42)))</f>
        <v/>
      </c>
      <c r="M42" s="33" t="str">
        <f>IF(OR($A42="",$B42=""),"",IFERROR(IF(N(INDEX(Contratos!$N$5:$N$204,MATCH($B42,Contratos!$A$5:$A$204,0)))&lt;1,"",DATE(YEAR($A42),MONTH($A42),MIN(INDEX(Contratos!$N$5:$N$204,MATCH($B42,Contratos!$A$5:$A$204,0)),DAY(EOMONTH($A42,0))))),""))</f>
        <v/>
      </c>
    </row>
    <row r="43" spans="1:13" x14ac:dyDescent="0.25">
      <c r="A43" s="44"/>
      <c r="B43" s="23"/>
      <c r="C43" s="45" t="str">
        <f>IF($B43="","",IFERROR(INDEX(Contratos!$G$5:$G$204,MATCH($B43,Contratos!$A$5:$A$204,0)),""))</f>
        <v/>
      </c>
      <c r="D43" s="26"/>
      <c r="E43" s="45" t="str">
        <f>IF($B43="","",N($C43)+N($D43))</f>
        <v/>
      </c>
      <c r="F43" s="25"/>
      <c r="G43" s="30" t="str">
        <f>IF($M43="","",MAX(0,IF($F43="",TODAY(),$F43)-$M43))</f>
        <v/>
      </c>
      <c r="H43" s="45" t="str">
        <f>IF($B43="","",IF(N($G43)=0,0,ROUND(N($C43)*IFERROR(INDEX(Contratos!$O$5:$O$204,MATCH($B43,Contratos!$A$5:$A$204,0)),0)*$G43,0)))</f>
        <v/>
      </c>
      <c r="I43" s="26"/>
      <c r="J43" s="45" t="str">
        <f>IF($B43="","",N($E43)+N($H43)-N($I43))</f>
        <v/>
      </c>
      <c r="K43" s="46" t="str">
        <f>IF($B43="","",IF(N($I43)&lt;=0,"Pendiente",IF(N($J43)&lt;=0,"Pagado","Parcial")))</f>
        <v/>
      </c>
      <c r="L43" s="45" t="str">
        <f>IF($B43="","",MIN(N($I43),N($C43)+N($H43)))</f>
        <v/>
      </c>
      <c r="M43" s="33" t="str">
        <f>IF(OR($A43="",$B43=""),"",IFERROR(IF(N(INDEX(Contratos!$N$5:$N$204,MATCH($B43,Contratos!$A$5:$A$204,0)))&lt;1,"",DATE(YEAR($A43),MONTH($A43),MIN(INDEX(Contratos!$N$5:$N$204,MATCH($B43,Contratos!$A$5:$A$204,0)),DAY(EOMONTH($A43,0))))),""))</f>
        <v/>
      </c>
    </row>
    <row r="44" spans="1:13" x14ac:dyDescent="0.25">
      <c r="A44" s="47"/>
      <c r="B44" s="36"/>
      <c r="C44" s="45" t="str">
        <f>IF($B44="","",IFERROR(INDEX(Contratos!$G$5:$G$204,MATCH($B44,Contratos!$A$5:$A$204,0)),""))</f>
        <v/>
      </c>
      <c r="D44" s="39"/>
      <c r="E44" s="45" t="str">
        <f>IF($B44="","",N($C44)+N($D44))</f>
        <v/>
      </c>
      <c r="F44" s="38"/>
      <c r="G44" s="30" t="str">
        <f>IF($M44="","",MAX(0,IF($F44="",TODAY(),$F44)-$M44))</f>
        <v/>
      </c>
      <c r="H44" s="45" t="str">
        <f>IF($B44="","",IF(N($G44)=0,0,ROUND(N($C44)*IFERROR(INDEX(Contratos!$O$5:$O$204,MATCH($B44,Contratos!$A$5:$A$204,0)),0)*$G44,0)))</f>
        <v/>
      </c>
      <c r="I44" s="39"/>
      <c r="J44" s="45" t="str">
        <f>IF($B44="","",N($E44)+N($H44)-N($I44))</f>
        <v/>
      </c>
      <c r="K44" s="46" t="str">
        <f>IF($B44="","",IF(N($I44)&lt;=0,"Pendiente",IF(N($J44)&lt;=0,"Pagado","Parcial")))</f>
        <v/>
      </c>
      <c r="L44" s="45" t="str">
        <f>IF($B44="","",MIN(N($I44),N($C44)+N($H44)))</f>
        <v/>
      </c>
      <c r="M44" s="33" t="str">
        <f>IF(OR($A44="",$B44=""),"",IFERROR(IF(N(INDEX(Contratos!$N$5:$N$204,MATCH($B44,Contratos!$A$5:$A$204,0)))&lt;1,"",DATE(YEAR($A44),MONTH($A44),MIN(INDEX(Contratos!$N$5:$N$204,MATCH($B44,Contratos!$A$5:$A$204,0)),DAY(EOMONTH($A44,0))))),""))</f>
        <v/>
      </c>
    </row>
    <row r="45" spans="1:13" x14ac:dyDescent="0.25">
      <c r="A45" s="44"/>
      <c r="B45" s="23"/>
      <c r="C45" s="45" t="str">
        <f>IF($B45="","",IFERROR(INDEX(Contratos!$G$5:$G$204,MATCH($B45,Contratos!$A$5:$A$204,0)),""))</f>
        <v/>
      </c>
      <c r="D45" s="26"/>
      <c r="E45" s="45" t="str">
        <f>IF($B45="","",N($C45)+N($D45))</f>
        <v/>
      </c>
      <c r="F45" s="25"/>
      <c r="G45" s="30" t="str">
        <f>IF($M45="","",MAX(0,IF($F45="",TODAY(),$F45)-$M45))</f>
        <v/>
      </c>
      <c r="H45" s="45" t="str">
        <f>IF($B45="","",IF(N($G45)=0,0,ROUND(N($C45)*IFERROR(INDEX(Contratos!$O$5:$O$204,MATCH($B45,Contratos!$A$5:$A$204,0)),0)*$G45,0)))</f>
        <v/>
      </c>
      <c r="I45" s="26"/>
      <c r="J45" s="45" t="str">
        <f>IF($B45="","",N($E45)+N($H45)-N($I45))</f>
        <v/>
      </c>
      <c r="K45" s="46" t="str">
        <f>IF($B45="","",IF(N($I45)&lt;=0,"Pendiente",IF(N($J45)&lt;=0,"Pagado","Parcial")))</f>
        <v/>
      </c>
      <c r="L45" s="45" t="str">
        <f>IF($B45="","",MIN(N($I45),N($C45)+N($H45)))</f>
        <v/>
      </c>
      <c r="M45" s="33" t="str">
        <f>IF(OR($A45="",$B45=""),"",IFERROR(IF(N(INDEX(Contratos!$N$5:$N$204,MATCH($B45,Contratos!$A$5:$A$204,0)))&lt;1,"",DATE(YEAR($A45),MONTH($A45),MIN(INDEX(Contratos!$N$5:$N$204,MATCH($B45,Contratos!$A$5:$A$204,0)),DAY(EOMONTH($A45,0))))),""))</f>
        <v/>
      </c>
    </row>
    <row r="46" spans="1:13" x14ac:dyDescent="0.25">
      <c r="A46" s="47"/>
      <c r="B46" s="36"/>
      <c r="C46" s="45" t="str">
        <f>IF($B46="","",IFERROR(INDEX(Contratos!$G$5:$G$204,MATCH($B46,Contratos!$A$5:$A$204,0)),""))</f>
        <v/>
      </c>
      <c r="D46" s="39"/>
      <c r="E46" s="45" t="str">
        <f>IF($B46="","",N($C46)+N($D46))</f>
        <v/>
      </c>
      <c r="F46" s="38"/>
      <c r="G46" s="30" t="str">
        <f>IF($M46="","",MAX(0,IF($F46="",TODAY(),$F46)-$M46))</f>
        <v/>
      </c>
      <c r="H46" s="45" t="str">
        <f>IF($B46="","",IF(N($G46)=0,0,ROUND(N($C46)*IFERROR(INDEX(Contratos!$O$5:$O$204,MATCH($B46,Contratos!$A$5:$A$204,0)),0)*$G46,0)))</f>
        <v/>
      </c>
      <c r="I46" s="39"/>
      <c r="J46" s="45" t="str">
        <f>IF($B46="","",N($E46)+N($H46)-N($I46))</f>
        <v/>
      </c>
      <c r="K46" s="46" t="str">
        <f>IF($B46="","",IF(N($I46)&lt;=0,"Pendiente",IF(N($J46)&lt;=0,"Pagado","Parcial")))</f>
        <v/>
      </c>
      <c r="L46" s="45" t="str">
        <f>IF($B46="","",MIN(N($I46),N($C46)+N($H46)))</f>
        <v/>
      </c>
      <c r="M46" s="33" t="str">
        <f>IF(OR($A46="",$B46=""),"",IFERROR(IF(N(INDEX(Contratos!$N$5:$N$204,MATCH($B46,Contratos!$A$5:$A$204,0)))&lt;1,"",DATE(YEAR($A46),MONTH($A46),MIN(INDEX(Contratos!$N$5:$N$204,MATCH($B46,Contratos!$A$5:$A$204,0)),DAY(EOMONTH($A46,0))))),""))</f>
        <v/>
      </c>
    </row>
    <row r="47" spans="1:13" x14ac:dyDescent="0.25">
      <c r="A47" s="44"/>
      <c r="B47" s="23"/>
      <c r="C47" s="45" t="str">
        <f>IF($B47="","",IFERROR(INDEX(Contratos!$G$5:$G$204,MATCH($B47,Contratos!$A$5:$A$204,0)),""))</f>
        <v/>
      </c>
      <c r="D47" s="26"/>
      <c r="E47" s="45" t="str">
        <f>IF($B47="","",N($C47)+N($D47))</f>
        <v/>
      </c>
      <c r="F47" s="25"/>
      <c r="G47" s="30" t="str">
        <f>IF($M47="","",MAX(0,IF($F47="",TODAY(),$F47)-$M47))</f>
        <v/>
      </c>
      <c r="H47" s="45" t="str">
        <f>IF($B47="","",IF(N($G47)=0,0,ROUND(N($C47)*IFERROR(INDEX(Contratos!$O$5:$O$204,MATCH($B47,Contratos!$A$5:$A$204,0)),0)*$G47,0)))</f>
        <v/>
      </c>
      <c r="I47" s="26"/>
      <c r="J47" s="45" t="str">
        <f>IF($B47="","",N($E47)+N($H47)-N($I47))</f>
        <v/>
      </c>
      <c r="K47" s="46" t="str">
        <f>IF($B47="","",IF(N($I47)&lt;=0,"Pendiente",IF(N($J47)&lt;=0,"Pagado","Parcial")))</f>
        <v/>
      </c>
      <c r="L47" s="45" t="str">
        <f>IF($B47="","",MIN(N($I47),N($C47)+N($H47)))</f>
        <v/>
      </c>
      <c r="M47" s="33" t="str">
        <f>IF(OR($A47="",$B47=""),"",IFERROR(IF(N(INDEX(Contratos!$N$5:$N$204,MATCH($B47,Contratos!$A$5:$A$204,0)))&lt;1,"",DATE(YEAR($A47),MONTH($A47),MIN(INDEX(Contratos!$N$5:$N$204,MATCH($B47,Contratos!$A$5:$A$204,0)),DAY(EOMONTH($A47,0))))),""))</f>
        <v/>
      </c>
    </row>
    <row r="48" spans="1:13" x14ac:dyDescent="0.25">
      <c r="A48" s="47"/>
      <c r="B48" s="36"/>
      <c r="C48" s="45" t="str">
        <f>IF($B48="","",IFERROR(INDEX(Contratos!$G$5:$G$204,MATCH($B48,Contratos!$A$5:$A$204,0)),""))</f>
        <v/>
      </c>
      <c r="D48" s="39"/>
      <c r="E48" s="45" t="str">
        <f>IF($B48="","",N($C48)+N($D48))</f>
        <v/>
      </c>
      <c r="F48" s="38"/>
      <c r="G48" s="30" t="str">
        <f>IF($M48="","",MAX(0,IF($F48="",TODAY(),$F48)-$M48))</f>
        <v/>
      </c>
      <c r="H48" s="45" t="str">
        <f>IF($B48="","",IF(N($G48)=0,0,ROUND(N($C48)*IFERROR(INDEX(Contratos!$O$5:$O$204,MATCH($B48,Contratos!$A$5:$A$204,0)),0)*$G48,0)))</f>
        <v/>
      </c>
      <c r="I48" s="39"/>
      <c r="J48" s="45" t="str">
        <f>IF($B48="","",N($E48)+N($H48)-N($I48))</f>
        <v/>
      </c>
      <c r="K48" s="46" t="str">
        <f>IF($B48="","",IF(N($I48)&lt;=0,"Pendiente",IF(N($J48)&lt;=0,"Pagado","Parcial")))</f>
        <v/>
      </c>
      <c r="L48" s="45" t="str">
        <f>IF($B48="","",MIN(N($I48),N($C48)+N($H48)))</f>
        <v/>
      </c>
      <c r="M48" s="33" t="str">
        <f>IF(OR($A48="",$B48=""),"",IFERROR(IF(N(INDEX(Contratos!$N$5:$N$204,MATCH($B48,Contratos!$A$5:$A$204,0)))&lt;1,"",DATE(YEAR($A48),MONTH($A48),MIN(INDEX(Contratos!$N$5:$N$204,MATCH($B48,Contratos!$A$5:$A$204,0)),DAY(EOMONTH($A48,0))))),""))</f>
        <v/>
      </c>
    </row>
    <row r="49" spans="1:13" x14ac:dyDescent="0.25">
      <c r="A49" s="44"/>
      <c r="B49" s="23"/>
      <c r="C49" s="45" t="str">
        <f>IF($B49="","",IFERROR(INDEX(Contratos!$G$5:$G$204,MATCH($B49,Contratos!$A$5:$A$204,0)),""))</f>
        <v/>
      </c>
      <c r="D49" s="26"/>
      <c r="E49" s="45" t="str">
        <f>IF($B49="","",N($C49)+N($D49))</f>
        <v/>
      </c>
      <c r="F49" s="25"/>
      <c r="G49" s="30" t="str">
        <f>IF($M49="","",MAX(0,IF($F49="",TODAY(),$F49)-$M49))</f>
        <v/>
      </c>
      <c r="H49" s="45" t="str">
        <f>IF($B49="","",IF(N($G49)=0,0,ROUND(N($C49)*IFERROR(INDEX(Contratos!$O$5:$O$204,MATCH($B49,Contratos!$A$5:$A$204,0)),0)*$G49,0)))</f>
        <v/>
      </c>
      <c r="I49" s="26"/>
      <c r="J49" s="45" t="str">
        <f>IF($B49="","",N($E49)+N($H49)-N($I49))</f>
        <v/>
      </c>
      <c r="K49" s="46" t="str">
        <f>IF($B49="","",IF(N($I49)&lt;=0,"Pendiente",IF(N($J49)&lt;=0,"Pagado","Parcial")))</f>
        <v/>
      </c>
      <c r="L49" s="45" t="str">
        <f>IF($B49="","",MIN(N($I49),N($C49)+N($H49)))</f>
        <v/>
      </c>
      <c r="M49" s="33" t="str">
        <f>IF(OR($A49="",$B49=""),"",IFERROR(IF(N(INDEX(Contratos!$N$5:$N$204,MATCH($B49,Contratos!$A$5:$A$204,0)))&lt;1,"",DATE(YEAR($A49),MONTH($A49),MIN(INDEX(Contratos!$N$5:$N$204,MATCH($B49,Contratos!$A$5:$A$204,0)),DAY(EOMONTH($A49,0))))),""))</f>
        <v/>
      </c>
    </row>
    <row r="50" spans="1:13" x14ac:dyDescent="0.25">
      <c r="A50" s="47"/>
      <c r="B50" s="36"/>
      <c r="C50" s="45" t="str">
        <f>IF($B50="","",IFERROR(INDEX(Contratos!$G$5:$G$204,MATCH($B50,Contratos!$A$5:$A$204,0)),""))</f>
        <v/>
      </c>
      <c r="D50" s="39"/>
      <c r="E50" s="45" t="str">
        <f>IF($B50="","",N($C50)+N($D50))</f>
        <v/>
      </c>
      <c r="F50" s="38"/>
      <c r="G50" s="30" t="str">
        <f>IF($M50="","",MAX(0,IF($F50="",TODAY(),$F50)-$M50))</f>
        <v/>
      </c>
      <c r="H50" s="45" t="str">
        <f>IF($B50="","",IF(N($G50)=0,0,ROUND(N($C50)*IFERROR(INDEX(Contratos!$O$5:$O$204,MATCH($B50,Contratos!$A$5:$A$204,0)),0)*$G50,0)))</f>
        <v/>
      </c>
      <c r="I50" s="39"/>
      <c r="J50" s="45" t="str">
        <f>IF($B50="","",N($E50)+N($H50)-N($I50))</f>
        <v/>
      </c>
      <c r="K50" s="46" t="str">
        <f>IF($B50="","",IF(N($I50)&lt;=0,"Pendiente",IF(N($J50)&lt;=0,"Pagado","Parcial")))</f>
        <v/>
      </c>
      <c r="L50" s="45" t="str">
        <f>IF($B50="","",MIN(N($I50),N($C50)+N($H50)))</f>
        <v/>
      </c>
      <c r="M50" s="33" t="str">
        <f>IF(OR($A50="",$B50=""),"",IFERROR(IF(N(INDEX(Contratos!$N$5:$N$204,MATCH($B50,Contratos!$A$5:$A$204,0)))&lt;1,"",DATE(YEAR($A50),MONTH($A50),MIN(INDEX(Contratos!$N$5:$N$204,MATCH($B50,Contratos!$A$5:$A$204,0)),DAY(EOMONTH($A50,0))))),""))</f>
        <v/>
      </c>
    </row>
    <row r="51" spans="1:13" x14ac:dyDescent="0.25">
      <c r="A51" s="44"/>
      <c r="B51" s="23"/>
      <c r="C51" s="45" t="str">
        <f>IF($B51="","",IFERROR(INDEX(Contratos!$G$5:$G$204,MATCH($B51,Contratos!$A$5:$A$204,0)),""))</f>
        <v/>
      </c>
      <c r="D51" s="26"/>
      <c r="E51" s="45" t="str">
        <f>IF($B51="","",N($C51)+N($D51))</f>
        <v/>
      </c>
      <c r="F51" s="25"/>
      <c r="G51" s="30" t="str">
        <f>IF($M51="","",MAX(0,IF($F51="",TODAY(),$F51)-$M51))</f>
        <v/>
      </c>
      <c r="H51" s="45" t="str">
        <f>IF($B51="","",IF(N($G51)=0,0,ROUND(N($C51)*IFERROR(INDEX(Contratos!$O$5:$O$204,MATCH($B51,Contratos!$A$5:$A$204,0)),0)*$G51,0)))</f>
        <v/>
      </c>
      <c r="I51" s="26"/>
      <c r="J51" s="45" t="str">
        <f>IF($B51="","",N($E51)+N($H51)-N($I51))</f>
        <v/>
      </c>
      <c r="K51" s="46" t="str">
        <f>IF($B51="","",IF(N($I51)&lt;=0,"Pendiente",IF(N($J51)&lt;=0,"Pagado","Parcial")))</f>
        <v/>
      </c>
      <c r="L51" s="45" t="str">
        <f>IF($B51="","",MIN(N($I51),N($C51)+N($H51)))</f>
        <v/>
      </c>
      <c r="M51" s="33" t="str">
        <f>IF(OR($A51="",$B51=""),"",IFERROR(IF(N(INDEX(Contratos!$N$5:$N$204,MATCH($B51,Contratos!$A$5:$A$204,0)))&lt;1,"",DATE(YEAR($A51),MONTH($A51),MIN(INDEX(Contratos!$N$5:$N$204,MATCH($B51,Contratos!$A$5:$A$204,0)),DAY(EOMONTH($A51,0))))),""))</f>
        <v/>
      </c>
    </row>
    <row r="52" spans="1:13" x14ac:dyDescent="0.25">
      <c r="A52" s="47"/>
      <c r="B52" s="36"/>
      <c r="C52" s="45" t="str">
        <f>IF($B52="","",IFERROR(INDEX(Contratos!$G$5:$G$204,MATCH($B52,Contratos!$A$5:$A$204,0)),""))</f>
        <v/>
      </c>
      <c r="D52" s="39"/>
      <c r="E52" s="45" t="str">
        <f>IF($B52="","",N($C52)+N($D52))</f>
        <v/>
      </c>
      <c r="F52" s="38"/>
      <c r="G52" s="30" t="str">
        <f>IF($M52="","",MAX(0,IF($F52="",TODAY(),$F52)-$M52))</f>
        <v/>
      </c>
      <c r="H52" s="45" t="str">
        <f>IF($B52="","",IF(N($G52)=0,0,ROUND(N($C52)*IFERROR(INDEX(Contratos!$O$5:$O$204,MATCH($B52,Contratos!$A$5:$A$204,0)),0)*$G52,0)))</f>
        <v/>
      </c>
      <c r="I52" s="39"/>
      <c r="J52" s="45" t="str">
        <f>IF($B52="","",N($E52)+N($H52)-N($I52))</f>
        <v/>
      </c>
      <c r="K52" s="46" t="str">
        <f>IF($B52="","",IF(N($I52)&lt;=0,"Pendiente",IF(N($J52)&lt;=0,"Pagado","Parcial")))</f>
        <v/>
      </c>
      <c r="L52" s="45" t="str">
        <f>IF($B52="","",MIN(N($I52),N($C52)+N($H52)))</f>
        <v/>
      </c>
      <c r="M52" s="33" t="str">
        <f>IF(OR($A52="",$B52=""),"",IFERROR(IF(N(INDEX(Contratos!$N$5:$N$204,MATCH($B52,Contratos!$A$5:$A$204,0)))&lt;1,"",DATE(YEAR($A52),MONTH($A52),MIN(INDEX(Contratos!$N$5:$N$204,MATCH($B52,Contratos!$A$5:$A$204,0)),DAY(EOMONTH($A52,0))))),""))</f>
        <v/>
      </c>
    </row>
    <row r="53" spans="1:13" x14ac:dyDescent="0.25">
      <c r="A53" s="44"/>
      <c r="B53" s="23"/>
      <c r="C53" s="45" t="str">
        <f>IF($B53="","",IFERROR(INDEX(Contratos!$G$5:$G$204,MATCH($B53,Contratos!$A$5:$A$204,0)),""))</f>
        <v/>
      </c>
      <c r="D53" s="26"/>
      <c r="E53" s="45" t="str">
        <f>IF($B53="","",N($C53)+N($D53))</f>
        <v/>
      </c>
      <c r="F53" s="25"/>
      <c r="G53" s="30" t="str">
        <f>IF($M53="","",MAX(0,IF($F53="",TODAY(),$F53)-$M53))</f>
        <v/>
      </c>
      <c r="H53" s="45" t="str">
        <f>IF($B53="","",IF(N($G53)=0,0,ROUND(N($C53)*IFERROR(INDEX(Contratos!$O$5:$O$204,MATCH($B53,Contratos!$A$5:$A$204,0)),0)*$G53,0)))</f>
        <v/>
      </c>
      <c r="I53" s="26"/>
      <c r="J53" s="45" t="str">
        <f>IF($B53="","",N($E53)+N($H53)-N($I53))</f>
        <v/>
      </c>
      <c r="K53" s="46" t="str">
        <f>IF($B53="","",IF(N($I53)&lt;=0,"Pendiente",IF(N($J53)&lt;=0,"Pagado","Parcial")))</f>
        <v/>
      </c>
      <c r="L53" s="45" t="str">
        <f>IF($B53="","",MIN(N($I53),N($C53)+N($H53)))</f>
        <v/>
      </c>
      <c r="M53" s="33" t="str">
        <f>IF(OR($A53="",$B53=""),"",IFERROR(IF(N(INDEX(Contratos!$N$5:$N$204,MATCH($B53,Contratos!$A$5:$A$204,0)))&lt;1,"",DATE(YEAR($A53),MONTH($A53),MIN(INDEX(Contratos!$N$5:$N$204,MATCH($B53,Contratos!$A$5:$A$204,0)),DAY(EOMONTH($A53,0))))),""))</f>
        <v/>
      </c>
    </row>
    <row r="54" spans="1:13" x14ac:dyDescent="0.25">
      <c r="A54" s="47"/>
      <c r="B54" s="36"/>
      <c r="C54" s="45" t="str">
        <f>IF($B54="","",IFERROR(INDEX(Contratos!$G$5:$G$204,MATCH($B54,Contratos!$A$5:$A$204,0)),""))</f>
        <v/>
      </c>
      <c r="D54" s="39"/>
      <c r="E54" s="45" t="str">
        <f>IF($B54="","",N($C54)+N($D54))</f>
        <v/>
      </c>
      <c r="F54" s="38"/>
      <c r="G54" s="30" t="str">
        <f>IF($M54="","",MAX(0,IF($F54="",TODAY(),$F54)-$M54))</f>
        <v/>
      </c>
      <c r="H54" s="45" t="str">
        <f>IF($B54="","",IF(N($G54)=0,0,ROUND(N($C54)*IFERROR(INDEX(Contratos!$O$5:$O$204,MATCH($B54,Contratos!$A$5:$A$204,0)),0)*$G54,0)))</f>
        <v/>
      </c>
      <c r="I54" s="39"/>
      <c r="J54" s="45" t="str">
        <f>IF($B54="","",N($E54)+N($H54)-N($I54))</f>
        <v/>
      </c>
      <c r="K54" s="46" t="str">
        <f>IF($B54="","",IF(N($I54)&lt;=0,"Pendiente",IF(N($J54)&lt;=0,"Pagado","Parcial")))</f>
        <v/>
      </c>
      <c r="L54" s="45" t="str">
        <f>IF($B54="","",MIN(N($I54),N($C54)+N($H54)))</f>
        <v/>
      </c>
      <c r="M54" s="33" t="str">
        <f>IF(OR($A54="",$B54=""),"",IFERROR(IF(N(INDEX(Contratos!$N$5:$N$204,MATCH($B54,Contratos!$A$5:$A$204,0)))&lt;1,"",DATE(YEAR($A54),MONTH($A54),MIN(INDEX(Contratos!$N$5:$N$204,MATCH($B54,Contratos!$A$5:$A$204,0)),DAY(EOMONTH($A54,0))))),""))</f>
        <v/>
      </c>
    </row>
    <row r="55" spans="1:13" x14ac:dyDescent="0.25">
      <c r="A55" s="44"/>
      <c r="B55" s="23"/>
      <c r="C55" s="45" t="str">
        <f>IF($B55="","",IFERROR(INDEX(Contratos!$G$5:$G$204,MATCH($B55,Contratos!$A$5:$A$204,0)),""))</f>
        <v/>
      </c>
      <c r="D55" s="26"/>
      <c r="E55" s="45" t="str">
        <f>IF($B55="","",N($C55)+N($D55))</f>
        <v/>
      </c>
      <c r="F55" s="25"/>
      <c r="G55" s="30" t="str">
        <f>IF($M55="","",MAX(0,IF($F55="",TODAY(),$F55)-$M55))</f>
        <v/>
      </c>
      <c r="H55" s="45" t="str">
        <f>IF($B55="","",IF(N($G55)=0,0,ROUND(N($C55)*IFERROR(INDEX(Contratos!$O$5:$O$204,MATCH($B55,Contratos!$A$5:$A$204,0)),0)*$G55,0)))</f>
        <v/>
      </c>
      <c r="I55" s="26"/>
      <c r="J55" s="45" t="str">
        <f>IF($B55="","",N($E55)+N($H55)-N($I55))</f>
        <v/>
      </c>
      <c r="K55" s="46" t="str">
        <f>IF($B55="","",IF(N($I55)&lt;=0,"Pendiente",IF(N($J55)&lt;=0,"Pagado","Parcial")))</f>
        <v/>
      </c>
      <c r="L55" s="45" t="str">
        <f>IF($B55="","",MIN(N($I55),N($C55)+N($H55)))</f>
        <v/>
      </c>
      <c r="M55" s="33" t="str">
        <f>IF(OR($A55="",$B55=""),"",IFERROR(IF(N(INDEX(Contratos!$N$5:$N$204,MATCH($B55,Contratos!$A$5:$A$204,0)))&lt;1,"",DATE(YEAR($A55),MONTH($A55),MIN(INDEX(Contratos!$N$5:$N$204,MATCH($B55,Contratos!$A$5:$A$204,0)),DAY(EOMONTH($A55,0))))),""))</f>
        <v/>
      </c>
    </row>
    <row r="56" spans="1:13" x14ac:dyDescent="0.25">
      <c r="A56" s="47"/>
      <c r="B56" s="36"/>
      <c r="C56" s="45" t="str">
        <f>IF($B56="","",IFERROR(INDEX(Contratos!$G$5:$G$204,MATCH($B56,Contratos!$A$5:$A$204,0)),""))</f>
        <v/>
      </c>
      <c r="D56" s="39"/>
      <c r="E56" s="45" t="str">
        <f>IF($B56="","",N($C56)+N($D56))</f>
        <v/>
      </c>
      <c r="F56" s="38"/>
      <c r="G56" s="30" t="str">
        <f>IF($M56="","",MAX(0,IF($F56="",TODAY(),$F56)-$M56))</f>
        <v/>
      </c>
      <c r="H56" s="45" t="str">
        <f>IF($B56="","",IF(N($G56)=0,0,ROUND(N($C56)*IFERROR(INDEX(Contratos!$O$5:$O$204,MATCH($B56,Contratos!$A$5:$A$204,0)),0)*$G56,0)))</f>
        <v/>
      </c>
      <c r="I56" s="39"/>
      <c r="J56" s="45" t="str">
        <f>IF($B56="","",N($E56)+N($H56)-N($I56))</f>
        <v/>
      </c>
      <c r="K56" s="46" t="str">
        <f>IF($B56="","",IF(N($I56)&lt;=0,"Pendiente",IF(N($J56)&lt;=0,"Pagado","Parcial")))</f>
        <v/>
      </c>
      <c r="L56" s="45" t="str">
        <f>IF($B56="","",MIN(N($I56),N($C56)+N($H56)))</f>
        <v/>
      </c>
      <c r="M56" s="33" t="str">
        <f>IF(OR($A56="",$B56=""),"",IFERROR(IF(N(INDEX(Contratos!$N$5:$N$204,MATCH($B56,Contratos!$A$5:$A$204,0)))&lt;1,"",DATE(YEAR($A56),MONTH($A56),MIN(INDEX(Contratos!$N$5:$N$204,MATCH($B56,Contratos!$A$5:$A$204,0)),DAY(EOMONTH($A56,0))))),""))</f>
        <v/>
      </c>
    </row>
    <row r="57" spans="1:13" x14ac:dyDescent="0.25">
      <c r="A57" s="44"/>
      <c r="B57" s="23"/>
      <c r="C57" s="45" t="str">
        <f>IF($B57="","",IFERROR(INDEX(Contratos!$G$5:$G$204,MATCH($B57,Contratos!$A$5:$A$204,0)),""))</f>
        <v/>
      </c>
      <c r="D57" s="26"/>
      <c r="E57" s="45" t="str">
        <f>IF($B57="","",N($C57)+N($D57))</f>
        <v/>
      </c>
      <c r="F57" s="25"/>
      <c r="G57" s="30" t="str">
        <f>IF($M57="","",MAX(0,IF($F57="",TODAY(),$F57)-$M57))</f>
        <v/>
      </c>
      <c r="H57" s="45" t="str">
        <f>IF($B57="","",IF(N($G57)=0,0,ROUND(N($C57)*IFERROR(INDEX(Contratos!$O$5:$O$204,MATCH($B57,Contratos!$A$5:$A$204,0)),0)*$G57,0)))</f>
        <v/>
      </c>
      <c r="I57" s="26"/>
      <c r="J57" s="45" t="str">
        <f>IF($B57="","",N($E57)+N($H57)-N($I57))</f>
        <v/>
      </c>
      <c r="K57" s="46" t="str">
        <f>IF($B57="","",IF(N($I57)&lt;=0,"Pendiente",IF(N($J57)&lt;=0,"Pagado","Parcial")))</f>
        <v/>
      </c>
      <c r="L57" s="45" t="str">
        <f>IF($B57="","",MIN(N($I57),N($C57)+N($H57)))</f>
        <v/>
      </c>
      <c r="M57" s="33" t="str">
        <f>IF(OR($A57="",$B57=""),"",IFERROR(IF(N(INDEX(Contratos!$N$5:$N$204,MATCH($B57,Contratos!$A$5:$A$204,0)))&lt;1,"",DATE(YEAR($A57),MONTH($A57),MIN(INDEX(Contratos!$N$5:$N$204,MATCH($B57,Contratos!$A$5:$A$204,0)),DAY(EOMONTH($A57,0))))),""))</f>
        <v/>
      </c>
    </row>
    <row r="58" spans="1:13" x14ac:dyDescent="0.25">
      <c r="A58" s="47"/>
      <c r="B58" s="36"/>
      <c r="C58" s="45" t="str">
        <f>IF($B58="","",IFERROR(INDEX(Contratos!$G$5:$G$204,MATCH($B58,Contratos!$A$5:$A$204,0)),""))</f>
        <v/>
      </c>
      <c r="D58" s="39"/>
      <c r="E58" s="45" t="str">
        <f>IF($B58="","",N($C58)+N($D58))</f>
        <v/>
      </c>
      <c r="F58" s="38"/>
      <c r="G58" s="30" t="str">
        <f>IF($M58="","",MAX(0,IF($F58="",TODAY(),$F58)-$M58))</f>
        <v/>
      </c>
      <c r="H58" s="45" t="str">
        <f>IF($B58="","",IF(N($G58)=0,0,ROUND(N($C58)*IFERROR(INDEX(Contratos!$O$5:$O$204,MATCH($B58,Contratos!$A$5:$A$204,0)),0)*$G58,0)))</f>
        <v/>
      </c>
      <c r="I58" s="39"/>
      <c r="J58" s="45" t="str">
        <f>IF($B58="","",N($E58)+N($H58)-N($I58))</f>
        <v/>
      </c>
      <c r="K58" s="46" t="str">
        <f>IF($B58="","",IF(N($I58)&lt;=0,"Pendiente",IF(N($J58)&lt;=0,"Pagado","Parcial")))</f>
        <v/>
      </c>
      <c r="L58" s="45" t="str">
        <f>IF($B58="","",MIN(N($I58),N($C58)+N($H58)))</f>
        <v/>
      </c>
      <c r="M58" s="33" t="str">
        <f>IF(OR($A58="",$B58=""),"",IFERROR(IF(N(INDEX(Contratos!$N$5:$N$204,MATCH($B58,Contratos!$A$5:$A$204,0)))&lt;1,"",DATE(YEAR($A58),MONTH($A58),MIN(INDEX(Contratos!$N$5:$N$204,MATCH($B58,Contratos!$A$5:$A$204,0)),DAY(EOMONTH($A58,0))))),""))</f>
        <v/>
      </c>
    </row>
    <row r="59" spans="1:13" x14ac:dyDescent="0.25">
      <c r="A59" s="44"/>
      <c r="B59" s="23"/>
      <c r="C59" s="45" t="str">
        <f>IF($B59="","",IFERROR(INDEX(Contratos!$G$5:$G$204,MATCH($B59,Contratos!$A$5:$A$204,0)),""))</f>
        <v/>
      </c>
      <c r="D59" s="26"/>
      <c r="E59" s="45" t="str">
        <f>IF($B59="","",N($C59)+N($D59))</f>
        <v/>
      </c>
      <c r="F59" s="25"/>
      <c r="G59" s="30" t="str">
        <f>IF($M59="","",MAX(0,IF($F59="",TODAY(),$F59)-$M59))</f>
        <v/>
      </c>
      <c r="H59" s="45" t="str">
        <f>IF($B59="","",IF(N($G59)=0,0,ROUND(N($C59)*IFERROR(INDEX(Contratos!$O$5:$O$204,MATCH($B59,Contratos!$A$5:$A$204,0)),0)*$G59,0)))</f>
        <v/>
      </c>
      <c r="I59" s="26"/>
      <c r="J59" s="45" t="str">
        <f>IF($B59="","",N($E59)+N($H59)-N($I59))</f>
        <v/>
      </c>
      <c r="K59" s="46" t="str">
        <f>IF($B59="","",IF(N($I59)&lt;=0,"Pendiente",IF(N($J59)&lt;=0,"Pagado","Parcial")))</f>
        <v/>
      </c>
      <c r="L59" s="45" t="str">
        <f>IF($B59="","",MIN(N($I59),N($C59)+N($H59)))</f>
        <v/>
      </c>
      <c r="M59" s="33" t="str">
        <f>IF(OR($A59="",$B59=""),"",IFERROR(IF(N(INDEX(Contratos!$N$5:$N$204,MATCH($B59,Contratos!$A$5:$A$204,0)))&lt;1,"",DATE(YEAR($A59),MONTH($A59),MIN(INDEX(Contratos!$N$5:$N$204,MATCH($B59,Contratos!$A$5:$A$204,0)),DAY(EOMONTH($A59,0))))),""))</f>
        <v/>
      </c>
    </row>
    <row r="60" spans="1:13" x14ac:dyDescent="0.25">
      <c r="A60" s="47"/>
      <c r="B60" s="36"/>
      <c r="C60" s="45" t="str">
        <f>IF($B60="","",IFERROR(INDEX(Contratos!$G$5:$G$204,MATCH($B60,Contratos!$A$5:$A$204,0)),""))</f>
        <v/>
      </c>
      <c r="D60" s="39"/>
      <c r="E60" s="45" t="str">
        <f>IF($B60="","",N($C60)+N($D60))</f>
        <v/>
      </c>
      <c r="F60" s="38"/>
      <c r="G60" s="30" t="str">
        <f>IF($M60="","",MAX(0,IF($F60="",TODAY(),$F60)-$M60))</f>
        <v/>
      </c>
      <c r="H60" s="45" t="str">
        <f>IF($B60="","",IF(N($G60)=0,0,ROUND(N($C60)*IFERROR(INDEX(Contratos!$O$5:$O$204,MATCH($B60,Contratos!$A$5:$A$204,0)),0)*$G60,0)))</f>
        <v/>
      </c>
      <c r="I60" s="39"/>
      <c r="J60" s="45" t="str">
        <f>IF($B60="","",N($E60)+N($H60)-N($I60))</f>
        <v/>
      </c>
      <c r="K60" s="46" t="str">
        <f>IF($B60="","",IF(N($I60)&lt;=0,"Pendiente",IF(N($J60)&lt;=0,"Pagado","Parcial")))</f>
        <v/>
      </c>
      <c r="L60" s="45" t="str">
        <f>IF($B60="","",MIN(N($I60),N($C60)+N($H60)))</f>
        <v/>
      </c>
      <c r="M60" s="33" t="str">
        <f>IF(OR($A60="",$B60=""),"",IFERROR(IF(N(INDEX(Contratos!$N$5:$N$204,MATCH($B60,Contratos!$A$5:$A$204,0)))&lt;1,"",DATE(YEAR($A60),MONTH($A60),MIN(INDEX(Contratos!$N$5:$N$204,MATCH($B60,Contratos!$A$5:$A$204,0)),DAY(EOMONTH($A60,0))))),""))</f>
        <v/>
      </c>
    </row>
    <row r="61" spans="1:13" x14ac:dyDescent="0.25">
      <c r="A61" s="44"/>
      <c r="B61" s="23"/>
      <c r="C61" s="45" t="str">
        <f>IF($B61="","",IFERROR(INDEX(Contratos!$G$5:$G$204,MATCH($B61,Contratos!$A$5:$A$204,0)),""))</f>
        <v/>
      </c>
      <c r="D61" s="26"/>
      <c r="E61" s="45" t="str">
        <f>IF($B61="","",N($C61)+N($D61))</f>
        <v/>
      </c>
      <c r="F61" s="25"/>
      <c r="G61" s="30" t="str">
        <f>IF($M61="","",MAX(0,IF($F61="",TODAY(),$F61)-$M61))</f>
        <v/>
      </c>
      <c r="H61" s="45" t="str">
        <f>IF($B61="","",IF(N($G61)=0,0,ROUND(N($C61)*IFERROR(INDEX(Contratos!$O$5:$O$204,MATCH($B61,Contratos!$A$5:$A$204,0)),0)*$G61,0)))</f>
        <v/>
      </c>
      <c r="I61" s="26"/>
      <c r="J61" s="45" t="str">
        <f>IF($B61="","",N($E61)+N($H61)-N($I61))</f>
        <v/>
      </c>
      <c r="K61" s="46" t="str">
        <f>IF($B61="","",IF(N($I61)&lt;=0,"Pendiente",IF(N($J61)&lt;=0,"Pagado","Parcial")))</f>
        <v/>
      </c>
      <c r="L61" s="45" t="str">
        <f>IF($B61="","",MIN(N($I61),N($C61)+N($H61)))</f>
        <v/>
      </c>
      <c r="M61" s="33" t="str">
        <f>IF(OR($A61="",$B61=""),"",IFERROR(IF(N(INDEX(Contratos!$N$5:$N$204,MATCH($B61,Contratos!$A$5:$A$204,0)))&lt;1,"",DATE(YEAR($A61),MONTH($A61),MIN(INDEX(Contratos!$N$5:$N$204,MATCH($B61,Contratos!$A$5:$A$204,0)),DAY(EOMONTH($A61,0))))),""))</f>
        <v/>
      </c>
    </row>
    <row r="62" spans="1:13" x14ac:dyDescent="0.25">
      <c r="A62" s="47"/>
      <c r="B62" s="36"/>
      <c r="C62" s="45" t="str">
        <f>IF($B62="","",IFERROR(INDEX(Contratos!$G$5:$G$204,MATCH($B62,Contratos!$A$5:$A$204,0)),""))</f>
        <v/>
      </c>
      <c r="D62" s="39"/>
      <c r="E62" s="45" t="str">
        <f>IF($B62="","",N($C62)+N($D62))</f>
        <v/>
      </c>
      <c r="F62" s="38"/>
      <c r="G62" s="30" t="str">
        <f>IF($M62="","",MAX(0,IF($F62="",TODAY(),$F62)-$M62))</f>
        <v/>
      </c>
      <c r="H62" s="45" t="str">
        <f>IF($B62="","",IF(N($G62)=0,0,ROUND(N($C62)*IFERROR(INDEX(Contratos!$O$5:$O$204,MATCH($B62,Contratos!$A$5:$A$204,0)),0)*$G62,0)))</f>
        <v/>
      </c>
      <c r="I62" s="39"/>
      <c r="J62" s="45" t="str">
        <f>IF($B62="","",N($E62)+N($H62)-N($I62))</f>
        <v/>
      </c>
      <c r="K62" s="46" t="str">
        <f>IF($B62="","",IF(N($I62)&lt;=0,"Pendiente",IF(N($J62)&lt;=0,"Pagado","Parcial")))</f>
        <v/>
      </c>
      <c r="L62" s="45" t="str">
        <f>IF($B62="","",MIN(N($I62),N($C62)+N($H62)))</f>
        <v/>
      </c>
      <c r="M62" s="33" t="str">
        <f>IF(OR($A62="",$B62=""),"",IFERROR(IF(N(INDEX(Contratos!$N$5:$N$204,MATCH($B62,Contratos!$A$5:$A$204,0)))&lt;1,"",DATE(YEAR($A62),MONTH($A62),MIN(INDEX(Contratos!$N$5:$N$204,MATCH($B62,Contratos!$A$5:$A$204,0)),DAY(EOMONTH($A62,0))))),""))</f>
        <v/>
      </c>
    </row>
    <row r="63" spans="1:13" x14ac:dyDescent="0.25">
      <c r="A63" s="44"/>
      <c r="B63" s="23"/>
      <c r="C63" s="45" t="str">
        <f>IF($B63="","",IFERROR(INDEX(Contratos!$G$5:$G$204,MATCH($B63,Contratos!$A$5:$A$204,0)),""))</f>
        <v/>
      </c>
      <c r="D63" s="26"/>
      <c r="E63" s="45" t="str">
        <f>IF($B63="","",N($C63)+N($D63))</f>
        <v/>
      </c>
      <c r="F63" s="25"/>
      <c r="G63" s="30" t="str">
        <f>IF($M63="","",MAX(0,IF($F63="",TODAY(),$F63)-$M63))</f>
        <v/>
      </c>
      <c r="H63" s="45" t="str">
        <f>IF($B63="","",IF(N($G63)=0,0,ROUND(N($C63)*IFERROR(INDEX(Contratos!$O$5:$O$204,MATCH($B63,Contratos!$A$5:$A$204,0)),0)*$G63,0)))</f>
        <v/>
      </c>
      <c r="I63" s="26"/>
      <c r="J63" s="45" t="str">
        <f>IF($B63="","",N($E63)+N($H63)-N($I63))</f>
        <v/>
      </c>
      <c r="K63" s="46" t="str">
        <f>IF($B63="","",IF(N($I63)&lt;=0,"Pendiente",IF(N($J63)&lt;=0,"Pagado","Parcial")))</f>
        <v/>
      </c>
      <c r="L63" s="45" t="str">
        <f>IF($B63="","",MIN(N($I63),N($C63)+N($H63)))</f>
        <v/>
      </c>
      <c r="M63" s="33" t="str">
        <f>IF(OR($A63="",$B63=""),"",IFERROR(IF(N(INDEX(Contratos!$N$5:$N$204,MATCH($B63,Contratos!$A$5:$A$204,0)))&lt;1,"",DATE(YEAR($A63),MONTH($A63),MIN(INDEX(Contratos!$N$5:$N$204,MATCH($B63,Contratos!$A$5:$A$204,0)),DAY(EOMONTH($A63,0))))),""))</f>
        <v/>
      </c>
    </row>
    <row r="64" spans="1:13" x14ac:dyDescent="0.25">
      <c r="A64" s="47"/>
      <c r="B64" s="36"/>
      <c r="C64" s="45" t="str">
        <f>IF($B64="","",IFERROR(INDEX(Contratos!$G$5:$G$204,MATCH($B64,Contratos!$A$5:$A$204,0)),""))</f>
        <v/>
      </c>
      <c r="D64" s="39"/>
      <c r="E64" s="45" t="str">
        <f>IF($B64="","",N($C64)+N($D64))</f>
        <v/>
      </c>
      <c r="F64" s="38"/>
      <c r="G64" s="30" t="str">
        <f>IF($M64="","",MAX(0,IF($F64="",TODAY(),$F64)-$M64))</f>
        <v/>
      </c>
      <c r="H64" s="45" t="str">
        <f>IF($B64="","",IF(N($G64)=0,0,ROUND(N($C64)*IFERROR(INDEX(Contratos!$O$5:$O$204,MATCH($B64,Contratos!$A$5:$A$204,0)),0)*$G64,0)))</f>
        <v/>
      </c>
      <c r="I64" s="39"/>
      <c r="J64" s="45" t="str">
        <f>IF($B64="","",N($E64)+N($H64)-N($I64))</f>
        <v/>
      </c>
      <c r="K64" s="46" t="str">
        <f>IF($B64="","",IF(N($I64)&lt;=0,"Pendiente",IF(N($J64)&lt;=0,"Pagado","Parcial")))</f>
        <v/>
      </c>
      <c r="L64" s="45" t="str">
        <f>IF($B64="","",MIN(N($I64),N($C64)+N($H64)))</f>
        <v/>
      </c>
      <c r="M64" s="33" t="str">
        <f>IF(OR($A64="",$B64=""),"",IFERROR(IF(N(INDEX(Contratos!$N$5:$N$204,MATCH($B64,Contratos!$A$5:$A$204,0)))&lt;1,"",DATE(YEAR($A64),MONTH($A64),MIN(INDEX(Contratos!$N$5:$N$204,MATCH($B64,Contratos!$A$5:$A$204,0)),DAY(EOMONTH($A64,0))))),""))</f>
        <v/>
      </c>
    </row>
    <row r="65" spans="1:13" x14ac:dyDescent="0.25">
      <c r="A65" s="44"/>
      <c r="B65" s="23"/>
      <c r="C65" s="45" t="str">
        <f>IF($B65="","",IFERROR(INDEX(Contratos!$G$5:$G$204,MATCH($B65,Contratos!$A$5:$A$204,0)),""))</f>
        <v/>
      </c>
      <c r="D65" s="26"/>
      <c r="E65" s="45" t="str">
        <f>IF($B65="","",N($C65)+N($D65))</f>
        <v/>
      </c>
      <c r="F65" s="25"/>
      <c r="G65" s="30" t="str">
        <f>IF($M65="","",MAX(0,IF($F65="",TODAY(),$F65)-$M65))</f>
        <v/>
      </c>
      <c r="H65" s="45" t="str">
        <f>IF($B65="","",IF(N($G65)=0,0,ROUND(N($C65)*IFERROR(INDEX(Contratos!$O$5:$O$204,MATCH($B65,Contratos!$A$5:$A$204,0)),0)*$G65,0)))</f>
        <v/>
      </c>
      <c r="I65" s="26"/>
      <c r="J65" s="45" t="str">
        <f>IF($B65="","",N($E65)+N($H65)-N($I65))</f>
        <v/>
      </c>
      <c r="K65" s="46" t="str">
        <f>IF($B65="","",IF(N($I65)&lt;=0,"Pendiente",IF(N($J65)&lt;=0,"Pagado","Parcial")))</f>
        <v/>
      </c>
      <c r="L65" s="45" t="str">
        <f>IF($B65="","",MIN(N($I65),N($C65)+N($H65)))</f>
        <v/>
      </c>
      <c r="M65" s="33" t="str">
        <f>IF(OR($A65="",$B65=""),"",IFERROR(IF(N(INDEX(Contratos!$N$5:$N$204,MATCH($B65,Contratos!$A$5:$A$204,0)))&lt;1,"",DATE(YEAR($A65),MONTH($A65),MIN(INDEX(Contratos!$N$5:$N$204,MATCH($B65,Contratos!$A$5:$A$204,0)),DAY(EOMONTH($A65,0))))),""))</f>
        <v/>
      </c>
    </row>
    <row r="66" spans="1:13" x14ac:dyDescent="0.25">
      <c r="A66" s="47"/>
      <c r="B66" s="36"/>
      <c r="C66" s="45" t="str">
        <f>IF($B66="","",IFERROR(INDEX(Contratos!$G$5:$G$204,MATCH($B66,Contratos!$A$5:$A$204,0)),""))</f>
        <v/>
      </c>
      <c r="D66" s="39"/>
      <c r="E66" s="45" t="str">
        <f>IF($B66="","",N($C66)+N($D66))</f>
        <v/>
      </c>
      <c r="F66" s="38"/>
      <c r="G66" s="30" t="str">
        <f>IF($M66="","",MAX(0,IF($F66="",TODAY(),$F66)-$M66))</f>
        <v/>
      </c>
      <c r="H66" s="45" t="str">
        <f>IF($B66="","",IF(N($G66)=0,0,ROUND(N($C66)*IFERROR(INDEX(Contratos!$O$5:$O$204,MATCH($B66,Contratos!$A$5:$A$204,0)),0)*$G66,0)))</f>
        <v/>
      </c>
      <c r="I66" s="39"/>
      <c r="J66" s="45" t="str">
        <f>IF($B66="","",N($E66)+N($H66)-N($I66))</f>
        <v/>
      </c>
      <c r="K66" s="46" t="str">
        <f>IF($B66="","",IF(N($I66)&lt;=0,"Pendiente",IF(N($J66)&lt;=0,"Pagado","Parcial")))</f>
        <v/>
      </c>
      <c r="L66" s="45" t="str">
        <f>IF($B66="","",MIN(N($I66),N($C66)+N($H66)))</f>
        <v/>
      </c>
      <c r="M66" s="33" t="str">
        <f>IF(OR($A66="",$B66=""),"",IFERROR(IF(N(INDEX(Contratos!$N$5:$N$204,MATCH($B66,Contratos!$A$5:$A$204,0)))&lt;1,"",DATE(YEAR($A66),MONTH($A66),MIN(INDEX(Contratos!$N$5:$N$204,MATCH($B66,Contratos!$A$5:$A$204,0)),DAY(EOMONTH($A66,0))))),""))</f>
        <v/>
      </c>
    </row>
    <row r="67" spans="1:13" x14ac:dyDescent="0.25">
      <c r="A67" s="44"/>
      <c r="B67" s="23"/>
      <c r="C67" s="45" t="str">
        <f>IF($B67="","",IFERROR(INDEX(Contratos!$G$5:$G$204,MATCH($B67,Contratos!$A$5:$A$204,0)),""))</f>
        <v/>
      </c>
      <c r="D67" s="26"/>
      <c r="E67" s="45" t="str">
        <f>IF($B67="","",N($C67)+N($D67))</f>
        <v/>
      </c>
      <c r="F67" s="25"/>
      <c r="G67" s="30" t="str">
        <f>IF($M67="","",MAX(0,IF($F67="",TODAY(),$F67)-$M67))</f>
        <v/>
      </c>
      <c r="H67" s="45" t="str">
        <f>IF($B67="","",IF(N($G67)=0,0,ROUND(N($C67)*IFERROR(INDEX(Contratos!$O$5:$O$204,MATCH($B67,Contratos!$A$5:$A$204,0)),0)*$G67,0)))</f>
        <v/>
      </c>
      <c r="I67" s="26"/>
      <c r="J67" s="45" t="str">
        <f>IF($B67="","",N($E67)+N($H67)-N($I67))</f>
        <v/>
      </c>
      <c r="K67" s="46" t="str">
        <f>IF($B67="","",IF(N($I67)&lt;=0,"Pendiente",IF(N($J67)&lt;=0,"Pagado","Parcial")))</f>
        <v/>
      </c>
      <c r="L67" s="45" t="str">
        <f>IF($B67="","",MIN(N($I67),N($C67)+N($H67)))</f>
        <v/>
      </c>
      <c r="M67" s="33" t="str">
        <f>IF(OR($A67="",$B67=""),"",IFERROR(IF(N(INDEX(Contratos!$N$5:$N$204,MATCH($B67,Contratos!$A$5:$A$204,0)))&lt;1,"",DATE(YEAR($A67),MONTH($A67),MIN(INDEX(Contratos!$N$5:$N$204,MATCH($B67,Contratos!$A$5:$A$204,0)),DAY(EOMONTH($A67,0))))),""))</f>
        <v/>
      </c>
    </row>
    <row r="68" spans="1:13" x14ac:dyDescent="0.25">
      <c r="A68" s="47"/>
      <c r="B68" s="36"/>
      <c r="C68" s="45" t="str">
        <f>IF($B68="","",IFERROR(INDEX(Contratos!$G$5:$G$204,MATCH($B68,Contratos!$A$5:$A$204,0)),""))</f>
        <v/>
      </c>
      <c r="D68" s="39"/>
      <c r="E68" s="45" t="str">
        <f>IF($B68="","",N($C68)+N($D68))</f>
        <v/>
      </c>
      <c r="F68" s="38"/>
      <c r="G68" s="30" t="str">
        <f>IF($M68="","",MAX(0,IF($F68="",TODAY(),$F68)-$M68))</f>
        <v/>
      </c>
      <c r="H68" s="45" t="str">
        <f>IF($B68="","",IF(N($G68)=0,0,ROUND(N($C68)*IFERROR(INDEX(Contratos!$O$5:$O$204,MATCH($B68,Contratos!$A$5:$A$204,0)),0)*$G68,0)))</f>
        <v/>
      </c>
      <c r="I68" s="39"/>
      <c r="J68" s="45" t="str">
        <f>IF($B68="","",N($E68)+N($H68)-N($I68))</f>
        <v/>
      </c>
      <c r="K68" s="46" t="str">
        <f>IF($B68="","",IF(N($I68)&lt;=0,"Pendiente",IF(N($J68)&lt;=0,"Pagado","Parcial")))</f>
        <v/>
      </c>
      <c r="L68" s="45" t="str">
        <f>IF($B68="","",MIN(N($I68),N($C68)+N($H68)))</f>
        <v/>
      </c>
      <c r="M68" s="33" t="str">
        <f>IF(OR($A68="",$B68=""),"",IFERROR(IF(N(INDEX(Contratos!$N$5:$N$204,MATCH($B68,Contratos!$A$5:$A$204,0)))&lt;1,"",DATE(YEAR($A68),MONTH($A68),MIN(INDEX(Contratos!$N$5:$N$204,MATCH($B68,Contratos!$A$5:$A$204,0)),DAY(EOMONTH($A68,0))))),""))</f>
        <v/>
      </c>
    </row>
    <row r="69" spans="1:13" x14ac:dyDescent="0.25">
      <c r="A69" s="44"/>
      <c r="B69" s="23"/>
      <c r="C69" s="45" t="str">
        <f>IF($B69="","",IFERROR(INDEX(Contratos!$G$5:$G$204,MATCH($B69,Contratos!$A$5:$A$204,0)),""))</f>
        <v/>
      </c>
      <c r="D69" s="26"/>
      <c r="E69" s="45" t="str">
        <f>IF($B69="","",N($C69)+N($D69))</f>
        <v/>
      </c>
      <c r="F69" s="25"/>
      <c r="G69" s="30" t="str">
        <f>IF($M69="","",MAX(0,IF($F69="",TODAY(),$F69)-$M69))</f>
        <v/>
      </c>
      <c r="H69" s="45" t="str">
        <f>IF($B69="","",IF(N($G69)=0,0,ROUND(N($C69)*IFERROR(INDEX(Contratos!$O$5:$O$204,MATCH($B69,Contratos!$A$5:$A$204,0)),0)*$G69,0)))</f>
        <v/>
      </c>
      <c r="I69" s="26"/>
      <c r="J69" s="45" t="str">
        <f>IF($B69="","",N($E69)+N($H69)-N($I69))</f>
        <v/>
      </c>
      <c r="K69" s="46" t="str">
        <f>IF($B69="","",IF(N($I69)&lt;=0,"Pendiente",IF(N($J69)&lt;=0,"Pagado","Parcial")))</f>
        <v/>
      </c>
      <c r="L69" s="45" t="str">
        <f>IF($B69="","",MIN(N($I69),N($C69)+N($H69)))</f>
        <v/>
      </c>
      <c r="M69" s="33" t="str">
        <f>IF(OR($A69="",$B69=""),"",IFERROR(IF(N(INDEX(Contratos!$N$5:$N$204,MATCH($B69,Contratos!$A$5:$A$204,0)))&lt;1,"",DATE(YEAR($A69),MONTH($A69),MIN(INDEX(Contratos!$N$5:$N$204,MATCH($B69,Contratos!$A$5:$A$204,0)),DAY(EOMONTH($A69,0))))),""))</f>
        <v/>
      </c>
    </row>
    <row r="70" spans="1:13" x14ac:dyDescent="0.25">
      <c r="A70" s="47"/>
      <c r="B70" s="36"/>
      <c r="C70" s="45" t="str">
        <f>IF($B70="","",IFERROR(INDEX(Contratos!$G$5:$G$204,MATCH($B70,Contratos!$A$5:$A$204,0)),""))</f>
        <v/>
      </c>
      <c r="D70" s="39"/>
      <c r="E70" s="45" t="str">
        <f>IF($B70="","",N($C70)+N($D70))</f>
        <v/>
      </c>
      <c r="F70" s="38"/>
      <c r="G70" s="30" t="str">
        <f>IF($M70="","",MAX(0,IF($F70="",TODAY(),$F70)-$M70))</f>
        <v/>
      </c>
      <c r="H70" s="45" t="str">
        <f>IF($B70="","",IF(N($G70)=0,0,ROUND(N($C70)*IFERROR(INDEX(Contratos!$O$5:$O$204,MATCH($B70,Contratos!$A$5:$A$204,0)),0)*$G70,0)))</f>
        <v/>
      </c>
      <c r="I70" s="39"/>
      <c r="J70" s="45" t="str">
        <f>IF($B70="","",N($E70)+N($H70)-N($I70))</f>
        <v/>
      </c>
      <c r="K70" s="46" t="str">
        <f>IF($B70="","",IF(N($I70)&lt;=0,"Pendiente",IF(N($J70)&lt;=0,"Pagado","Parcial")))</f>
        <v/>
      </c>
      <c r="L70" s="45" t="str">
        <f>IF($B70="","",MIN(N($I70),N($C70)+N($H70)))</f>
        <v/>
      </c>
      <c r="M70" s="33" t="str">
        <f>IF(OR($A70="",$B70=""),"",IFERROR(IF(N(INDEX(Contratos!$N$5:$N$204,MATCH($B70,Contratos!$A$5:$A$204,0)))&lt;1,"",DATE(YEAR($A70),MONTH($A70),MIN(INDEX(Contratos!$N$5:$N$204,MATCH($B70,Contratos!$A$5:$A$204,0)),DAY(EOMONTH($A70,0))))),""))</f>
        <v/>
      </c>
    </row>
    <row r="71" spans="1:13" x14ac:dyDescent="0.25">
      <c r="A71" s="44"/>
      <c r="B71" s="23"/>
      <c r="C71" s="45" t="str">
        <f>IF($B71="","",IFERROR(INDEX(Contratos!$G$5:$G$204,MATCH($B71,Contratos!$A$5:$A$204,0)),""))</f>
        <v/>
      </c>
      <c r="D71" s="26"/>
      <c r="E71" s="45" t="str">
        <f>IF($B71="","",N($C71)+N($D71))</f>
        <v/>
      </c>
      <c r="F71" s="25"/>
      <c r="G71" s="30" t="str">
        <f>IF($M71="","",MAX(0,IF($F71="",TODAY(),$F71)-$M71))</f>
        <v/>
      </c>
      <c r="H71" s="45" t="str">
        <f>IF($B71="","",IF(N($G71)=0,0,ROUND(N($C71)*IFERROR(INDEX(Contratos!$O$5:$O$204,MATCH($B71,Contratos!$A$5:$A$204,0)),0)*$G71,0)))</f>
        <v/>
      </c>
      <c r="I71" s="26"/>
      <c r="J71" s="45" t="str">
        <f>IF($B71="","",N($E71)+N($H71)-N($I71))</f>
        <v/>
      </c>
      <c r="K71" s="46" t="str">
        <f>IF($B71="","",IF(N($I71)&lt;=0,"Pendiente",IF(N($J71)&lt;=0,"Pagado","Parcial")))</f>
        <v/>
      </c>
      <c r="L71" s="45" t="str">
        <f>IF($B71="","",MIN(N($I71),N($C71)+N($H71)))</f>
        <v/>
      </c>
      <c r="M71" s="33" t="str">
        <f>IF(OR($A71="",$B71=""),"",IFERROR(IF(N(INDEX(Contratos!$N$5:$N$204,MATCH($B71,Contratos!$A$5:$A$204,0)))&lt;1,"",DATE(YEAR($A71),MONTH($A71),MIN(INDEX(Contratos!$N$5:$N$204,MATCH($B71,Contratos!$A$5:$A$204,0)),DAY(EOMONTH($A71,0))))),""))</f>
        <v/>
      </c>
    </row>
    <row r="72" spans="1:13" x14ac:dyDescent="0.25">
      <c r="A72" s="47"/>
      <c r="B72" s="36"/>
      <c r="C72" s="45" t="str">
        <f>IF($B72="","",IFERROR(INDEX(Contratos!$G$5:$G$204,MATCH($B72,Contratos!$A$5:$A$204,0)),""))</f>
        <v/>
      </c>
      <c r="D72" s="39"/>
      <c r="E72" s="45" t="str">
        <f>IF($B72="","",N($C72)+N($D72))</f>
        <v/>
      </c>
      <c r="F72" s="38"/>
      <c r="G72" s="30" t="str">
        <f>IF($M72="","",MAX(0,IF($F72="",TODAY(),$F72)-$M72))</f>
        <v/>
      </c>
      <c r="H72" s="45" t="str">
        <f>IF($B72="","",IF(N($G72)=0,0,ROUND(N($C72)*IFERROR(INDEX(Contratos!$O$5:$O$204,MATCH($B72,Contratos!$A$5:$A$204,0)),0)*$G72,0)))</f>
        <v/>
      </c>
      <c r="I72" s="39"/>
      <c r="J72" s="45" t="str">
        <f>IF($B72="","",N($E72)+N($H72)-N($I72))</f>
        <v/>
      </c>
      <c r="K72" s="46" t="str">
        <f>IF($B72="","",IF(N($I72)&lt;=0,"Pendiente",IF(N($J72)&lt;=0,"Pagado","Parcial")))</f>
        <v/>
      </c>
      <c r="L72" s="45" t="str">
        <f>IF($B72="","",MIN(N($I72),N($C72)+N($H72)))</f>
        <v/>
      </c>
      <c r="M72" s="33" t="str">
        <f>IF(OR($A72="",$B72=""),"",IFERROR(IF(N(INDEX(Contratos!$N$5:$N$204,MATCH($B72,Contratos!$A$5:$A$204,0)))&lt;1,"",DATE(YEAR($A72),MONTH($A72),MIN(INDEX(Contratos!$N$5:$N$204,MATCH($B72,Contratos!$A$5:$A$204,0)),DAY(EOMONTH($A72,0))))),""))</f>
        <v/>
      </c>
    </row>
    <row r="73" spans="1:13" x14ac:dyDescent="0.25">
      <c r="A73" s="44"/>
      <c r="B73" s="23"/>
      <c r="C73" s="45" t="str">
        <f>IF($B73="","",IFERROR(INDEX(Contratos!$G$5:$G$204,MATCH($B73,Contratos!$A$5:$A$204,0)),""))</f>
        <v/>
      </c>
      <c r="D73" s="26"/>
      <c r="E73" s="45" t="str">
        <f>IF($B73="","",N($C73)+N($D73))</f>
        <v/>
      </c>
      <c r="F73" s="25"/>
      <c r="G73" s="30" t="str">
        <f>IF($M73="","",MAX(0,IF($F73="",TODAY(),$F73)-$M73))</f>
        <v/>
      </c>
      <c r="H73" s="45" t="str">
        <f>IF($B73="","",IF(N($G73)=0,0,ROUND(N($C73)*IFERROR(INDEX(Contratos!$O$5:$O$204,MATCH($B73,Contratos!$A$5:$A$204,0)),0)*$G73,0)))</f>
        <v/>
      </c>
      <c r="I73" s="26"/>
      <c r="J73" s="45" t="str">
        <f>IF($B73="","",N($E73)+N($H73)-N($I73))</f>
        <v/>
      </c>
      <c r="K73" s="46" t="str">
        <f>IF($B73="","",IF(N($I73)&lt;=0,"Pendiente",IF(N($J73)&lt;=0,"Pagado","Parcial")))</f>
        <v/>
      </c>
      <c r="L73" s="45" t="str">
        <f>IF($B73="","",MIN(N($I73),N($C73)+N($H73)))</f>
        <v/>
      </c>
      <c r="M73" s="33" t="str">
        <f>IF(OR($A73="",$B73=""),"",IFERROR(IF(N(INDEX(Contratos!$N$5:$N$204,MATCH($B73,Contratos!$A$5:$A$204,0)))&lt;1,"",DATE(YEAR($A73),MONTH($A73),MIN(INDEX(Contratos!$N$5:$N$204,MATCH($B73,Contratos!$A$5:$A$204,0)),DAY(EOMONTH($A73,0))))),""))</f>
        <v/>
      </c>
    </row>
    <row r="74" spans="1:13" x14ac:dyDescent="0.25">
      <c r="A74" s="47"/>
      <c r="B74" s="36"/>
      <c r="C74" s="45" t="str">
        <f>IF($B74="","",IFERROR(INDEX(Contratos!$G$5:$G$204,MATCH($B74,Contratos!$A$5:$A$204,0)),""))</f>
        <v/>
      </c>
      <c r="D74" s="39"/>
      <c r="E74" s="45" t="str">
        <f>IF($B74="","",N($C74)+N($D74))</f>
        <v/>
      </c>
      <c r="F74" s="38"/>
      <c r="G74" s="30" t="str">
        <f>IF($M74="","",MAX(0,IF($F74="",TODAY(),$F74)-$M74))</f>
        <v/>
      </c>
      <c r="H74" s="45" t="str">
        <f>IF($B74="","",IF(N($G74)=0,0,ROUND(N($C74)*IFERROR(INDEX(Contratos!$O$5:$O$204,MATCH($B74,Contratos!$A$5:$A$204,0)),0)*$G74,0)))</f>
        <v/>
      </c>
      <c r="I74" s="39"/>
      <c r="J74" s="45" t="str">
        <f>IF($B74="","",N($E74)+N($H74)-N($I74))</f>
        <v/>
      </c>
      <c r="K74" s="46" t="str">
        <f>IF($B74="","",IF(N($I74)&lt;=0,"Pendiente",IF(N($J74)&lt;=0,"Pagado","Parcial")))</f>
        <v/>
      </c>
      <c r="L74" s="45" t="str">
        <f>IF($B74="","",MIN(N($I74),N($C74)+N($H74)))</f>
        <v/>
      </c>
      <c r="M74" s="33" t="str">
        <f>IF(OR($A74="",$B74=""),"",IFERROR(IF(N(INDEX(Contratos!$N$5:$N$204,MATCH($B74,Contratos!$A$5:$A$204,0)))&lt;1,"",DATE(YEAR($A74),MONTH($A74),MIN(INDEX(Contratos!$N$5:$N$204,MATCH($B74,Contratos!$A$5:$A$204,0)),DAY(EOMONTH($A74,0))))),""))</f>
        <v/>
      </c>
    </row>
    <row r="75" spans="1:13" x14ac:dyDescent="0.25">
      <c r="A75" s="44"/>
      <c r="B75" s="23"/>
      <c r="C75" s="45" t="str">
        <f>IF($B75="","",IFERROR(INDEX(Contratos!$G$5:$G$204,MATCH($B75,Contratos!$A$5:$A$204,0)),""))</f>
        <v/>
      </c>
      <c r="D75" s="26"/>
      <c r="E75" s="45" t="str">
        <f>IF($B75="","",N($C75)+N($D75))</f>
        <v/>
      </c>
      <c r="F75" s="25"/>
      <c r="G75" s="30" t="str">
        <f>IF($M75="","",MAX(0,IF($F75="",TODAY(),$F75)-$M75))</f>
        <v/>
      </c>
      <c r="H75" s="45" t="str">
        <f>IF($B75="","",IF(N($G75)=0,0,ROUND(N($C75)*IFERROR(INDEX(Contratos!$O$5:$O$204,MATCH($B75,Contratos!$A$5:$A$204,0)),0)*$G75,0)))</f>
        <v/>
      </c>
      <c r="I75" s="26"/>
      <c r="J75" s="45" t="str">
        <f>IF($B75="","",N($E75)+N($H75)-N($I75))</f>
        <v/>
      </c>
      <c r="K75" s="46" t="str">
        <f>IF($B75="","",IF(N($I75)&lt;=0,"Pendiente",IF(N($J75)&lt;=0,"Pagado","Parcial")))</f>
        <v/>
      </c>
      <c r="L75" s="45" t="str">
        <f>IF($B75="","",MIN(N($I75),N($C75)+N($H75)))</f>
        <v/>
      </c>
      <c r="M75" s="33" t="str">
        <f>IF(OR($A75="",$B75=""),"",IFERROR(IF(N(INDEX(Contratos!$N$5:$N$204,MATCH($B75,Contratos!$A$5:$A$204,0)))&lt;1,"",DATE(YEAR($A75),MONTH($A75),MIN(INDEX(Contratos!$N$5:$N$204,MATCH($B75,Contratos!$A$5:$A$204,0)),DAY(EOMONTH($A75,0))))),""))</f>
        <v/>
      </c>
    </row>
    <row r="76" spans="1:13" x14ac:dyDescent="0.25">
      <c r="A76" s="47"/>
      <c r="B76" s="36"/>
      <c r="C76" s="45" t="str">
        <f>IF($B76="","",IFERROR(INDEX(Contratos!$G$5:$G$204,MATCH($B76,Contratos!$A$5:$A$204,0)),""))</f>
        <v/>
      </c>
      <c r="D76" s="39"/>
      <c r="E76" s="45" t="str">
        <f>IF($B76="","",N($C76)+N($D76))</f>
        <v/>
      </c>
      <c r="F76" s="38"/>
      <c r="G76" s="30" t="str">
        <f>IF($M76="","",MAX(0,IF($F76="",TODAY(),$F76)-$M76))</f>
        <v/>
      </c>
      <c r="H76" s="45" t="str">
        <f>IF($B76="","",IF(N($G76)=0,0,ROUND(N($C76)*IFERROR(INDEX(Contratos!$O$5:$O$204,MATCH($B76,Contratos!$A$5:$A$204,0)),0)*$G76,0)))</f>
        <v/>
      </c>
      <c r="I76" s="39"/>
      <c r="J76" s="45" t="str">
        <f>IF($B76="","",N($E76)+N($H76)-N($I76))</f>
        <v/>
      </c>
      <c r="K76" s="46" t="str">
        <f>IF($B76="","",IF(N($I76)&lt;=0,"Pendiente",IF(N($J76)&lt;=0,"Pagado","Parcial")))</f>
        <v/>
      </c>
      <c r="L76" s="45" t="str">
        <f>IF($B76="","",MIN(N($I76),N($C76)+N($H76)))</f>
        <v/>
      </c>
      <c r="M76" s="33" t="str">
        <f>IF(OR($A76="",$B76=""),"",IFERROR(IF(N(INDEX(Contratos!$N$5:$N$204,MATCH($B76,Contratos!$A$5:$A$204,0)))&lt;1,"",DATE(YEAR($A76),MONTH($A76),MIN(INDEX(Contratos!$N$5:$N$204,MATCH($B76,Contratos!$A$5:$A$204,0)),DAY(EOMONTH($A76,0))))),""))</f>
        <v/>
      </c>
    </row>
    <row r="77" spans="1:13" x14ac:dyDescent="0.25">
      <c r="A77" s="44"/>
      <c r="B77" s="23"/>
      <c r="C77" s="45" t="str">
        <f>IF($B77="","",IFERROR(INDEX(Contratos!$G$5:$G$204,MATCH($B77,Contratos!$A$5:$A$204,0)),""))</f>
        <v/>
      </c>
      <c r="D77" s="26"/>
      <c r="E77" s="45" t="str">
        <f>IF($B77="","",N($C77)+N($D77))</f>
        <v/>
      </c>
      <c r="F77" s="25"/>
      <c r="G77" s="30" t="str">
        <f>IF($M77="","",MAX(0,IF($F77="",TODAY(),$F77)-$M77))</f>
        <v/>
      </c>
      <c r="H77" s="45" t="str">
        <f>IF($B77="","",IF(N($G77)=0,0,ROUND(N($C77)*IFERROR(INDEX(Contratos!$O$5:$O$204,MATCH($B77,Contratos!$A$5:$A$204,0)),0)*$G77,0)))</f>
        <v/>
      </c>
      <c r="I77" s="26"/>
      <c r="J77" s="45" t="str">
        <f>IF($B77="","",N($E77)+N($H77)-N($I77))</f>
        <v/>
      </c>
      <c r="K77" s="46" t="str">
        <f>IF($B77="","",IF(N($I77)&lt;=0,"Pendiente",IF(N($J77)&lt;=0,"Pagado","Parcial")))</f>
        <v/>
      </c>
      <c r="L77" s="45" t="str">
        <f>IF($B77="","",MIN(N($I77),N($C77)+N($H77)))</f>
        <v/>
      </c>
      <c r="M77" s="33" t="str">
        <f>IF(OR($A77="",$B77=""),"",IFERROR(IF(N(INDEX(Contratos!$N$5:$N$204,MATCH($B77,Contratos!$A$5:$A$204,0)))&lt;1,"",DATE(YEAR($A77),MONTH($A77),MIN(INDEX(Contratos!$N$5:$N$204,MATCH($B77,Contratos!$A$5:$A$204,0)),DAY(EOMONTH($A77,0))))),""))</f>
        <v/>
      </c>
    </row>
    <row r="78" spans="1:13" x14ac:dyDescent="0.25">
      <c r="A78" s="47"/>
      <c r="B78" s="36"/>
      <c r="C78" s="45" t="str">
        <f>IF($B78="","",IFERROR(INDEX(Contratos!$G$5:$G$204,MATCH($B78,Contratos!$A$5:$A$204,0)),""))</f>
        <v/>
      </c>
      <c r="D78" s="39"/>
      <c r="E78" s="45" t="str">
        <f>IF($B78="","",N($C78)+N($D78))</f>
        <v/>
      </c>
      <c r="F78" s="38"/>
      <c r="G78" s="30" t="str">
        <f>IF($M78="","",MAX(0,IF($F78="",TODAY(),$F78)-$M78))</f>
        <v/>
      </c>
      <c r="H78" s="45" t="str">
        <f>IF($B78="","",IF(N($G78)=0,0,ROUND(N($C78)*IFERROR(INDEX(Contratos!$O$5:$O$204,MATCH($B78,Contratos!$A$5:$A$204,0)),0)*$G78,0)))</f>
        <v/>
      </c>
      <c r="I78" s="39"/>
      <c r="J78" s="45" t="str">
        <f>IF($B78="","",N($E78)+N($H78)-N($I78))</f>
        <v/>
      </c>
      <c r="K78" s="46" t="str">
        <f>IF($B78="","",IF(N($I78)&lt;=0,"Pendiente",IF(N($J78)&lt;=0,"Pagado","Parcial")))</f>
        <v/>
      </c>
      <c r="L78" s="45" t="str">
        <f>IF($B78="","",MIN(N($I78),N($C78)+N($H78)))</f>
        <v/>
      </c>
      <c r="M78" s="33" t="str">
        <f>IF(OR($A78="",$B78=""),"",IFERROR(IF(N(INDEX(Contratos!$N$5:$N$204,MATCH($B78,Contratos!$A$5:$A$204,0)))&lt;1,"",DATE(YEAR($A78),MONTH($A78),MIN(INDEX(Contratos!$N$5:$N$204,MATCH($B78,Contratos!$A$5:$A$204,0)),DAY(EOMONTH($A78,0))))),""))</f>
        <v/>
      </c>
    </row>
    <row r="79" spans="1:13" x14ac:dyDescent="0.25">
      <c r="A79" s="44"/>
      <c r="B79" s="23"/>
      <c r="C79" s="45" t="str">
        <f>IF($B79="","",IFERROR(INDEX(Contratos!$G$5:$G$204,MATCH($B79,Contratos!$A$5:$A$204,0)),""))</f>
        <v/>
      </c>
      <c r="D79" s="26"/>
      <c r="E79" s="45" t="str">
        <f>IF($B79="","",N($C79)+N($D79))</f>
        <v/>
      </c>
      <c r="F79" s="25"/>
      <c r="G79" s="30" t="str">
        <f>IF($M79="","",MAX(0,IF($F79="",TODAY(),$F79)-$M79))</f>
        <v/>
      </c>
      <c r="H79" s="45" t="str">
        <f>IF($B79="","",IF(N($G79)=0,0,ROUND(N($C79)*IFERROR(INDEX(Contratos!$O$5:$O$204,MATCH($B79,Contratos!$A$5:$A$204,0)),0)*$G79,0)))</f>
        <v/>
      </c>
      <c r="I79" s="26"/>
      <c r="J79" s="45" t="str">
        <f>IF($B79="","",N($E79)+N($H79)-N($I79))</f>
        <v/>
      </c>
      <c r="K79" s="46" t="str">
        <f>IF($B79="","",IF(N($I79)&lt;=0,"Pendiente",IF(N($J79)&lt;=0,"Pagado","Parcial")))</f>
        <v/>
      </c>
      <c r="L79" s="45" t="str">
        <f>IF($B79="","",MIN(N($I79),N($C79)+N($H79)))</f>
        <v/>
      </c>
      <c r="M79" s="33" t="str">
        <f>IF(OR($A79="",$B79=""),"",IFERROR(IF(N(INDEX(Contratos!$N$5:$N$204,MATCH($B79,Contratos!$A$5:$A$204,0)))&lt;1,"",DATE(YEAR($A79),MONTH($A79),MIN(INDEX(Contratos!$N$5:$N$204,MATCH($B79,Contratos!$A$5:$A$204,0)),DAY(EOMONTH($A79,0))))),""))</f>
        <v/>
      </c>
    </row>
    <row r="80" spans="1:13" x14ac:dyDescent="0.25">
      <c r="A80" s="47"/>
      <c r="B80" s="36"/>
      <c r="C80" s="45" t="str">
        <f>IF($B80="","",IFERROR(INDEX(Contratos!$G$5:$G$204,MATCH($B80,Contratos!$A$5:$A$204,0)),""))</f>
        <v/>
      </c>
      <c r="D80" s="39"/>
      <c r="E80" s="45" t="str">
        <f>IF($B80="","",N($C80)+N($D80))</f>
        <v/>
      </c>
      <c r="F80" s="38"/>
      <c r="G80" s="30" t="str">
        <f>IF($M80="","",MAX(0,IF($F80="",TODAY(),$F80)-$M80))</f>
        <v/>
      </c>
      <c r="H80" s="45" t="str">
        <f>IF($B80="","",IF(N($G80)=0,0,ROUND(N($C80)*IFERROR(INDEX(Contratos!$O$5:$O$204,MATCH($B80,Contratos!$A$5:$A$204,0)),0)*$G80,0)))</f>
        <v/>
      </c>
      <c r="I80" s="39"/>
      <c r="J80" s="45" t="str">
        <f>IF($B80="","",N($E80)+N($H80)-N($I80))</f>
        <v/>
      </c>
      <c r="K80" s="46" t="str">
        <f>IF($B80="","",IF(N($I80)&lt;=0,"Pendiente",IF(N($J80)&lt;=0,"Pagado","Parcial")))</f>
        <v/>
      </c>
      <c r="L80" s="45" t="str">
        <f>IF($B80="","",MIN(N($I80),N($C80)+N($H80)))</f>
        <v/>
      </c>
      <c r="M80" s="33" t="str">
        <f>IF(OR($A80="",$B80=""),"",IFERROR(IF(N(INDEX(Contratos!$N$5:$N$204,MATCH($B80,Contratos!$A$5:$A$204,0)))&lt;1,"",DATE(YEAR($A80),MONTH($A80),MIN(INDEX(Contratos!$N$5:$N$204,MATCH($B80,Contratos!$A$5:$A$204,0)),DAY(EOMONTH($A80,0))))),""))</f>
        <v/>
      </c>
    </row>
    <row r="81" spans="1:13" x14ac:dyDescent="0.25">
      <c r="A81" s="44"/>
      <c r="B81" s="23"/>
      <c r="C81" s="45" t="str">
        <f>IF($B81="","",IFERROR(INDEX(Contratos!$G$5:$G$204,MATCH($B81,Contratos!$A$5:$A$204,0)),""))</f>
        <v/>
      </c>
      <c r="D81" s="26"/>
      <c r="E81" s="45" t="str">
        <f>IF($B81="","",N($C81)+N($D81))</f>
        <v/>
      </c>
      <c r="F81" s="25"/>
      <c r="G81" s="30" t="str">
        <f>IF($M81="","",MAX(0,IF($F81="",TODAY(),$F81)-$M81))</f>
        <v/>
      </c>
      <c r="H81" s="45" t="str">
        <f>IF($B81="","",IF(N($G81)=0,0,ROUND(N($C81)*IFERROR(INDEX(Contratos!$O$5:$O$204,MATCH($B81,Contratos!$A$5:$A$204,0)),0)*$G81,0)))</f>
        <v/>
      </c>
      <c r="I81" s="26"/>
      <c r="J81" s="45" t="str">
        <f>IF($B81="","",N($E81)+N($H81)-N($I81))</f>
        <v/>
      </c>
      <c r="K81" s="46" t="str">
        <f>IF($B81="","",IF(N($I81)&lt;=0,"Pendiente",IF(N($J81)&lt;=0,"Pagado","Parcial")))</f>
        <v/>
      </c>
      <c r="L81" s="45" t="str">
        <f>IF($B81="","",MIN(N($I81),N($C81)+N($H81)))</f>
        <v/>
      </c>
      <c r="M81" s="33" t="str">
        <f>IF(OR($A81="",$B81=""),"",IFERROR(IF(N(INDEX(Contratos!$N$5:$N$204,MATCH($B81,Contratos!$A$5:$A$204,0)))&lt;1,"",DATE(YEAR($A81),MONTH($A81),MIN(INDEX(Contratos!$N$5:$N$204,MATCH($B81,Contratos!$A$5:$A$204,0)),DAY(EOMONTH($A81,0))))),""))</f>
        <v/>
      </c>
    </row>
    <row r="82" spans="1:13" x14ac:dyDescent="0.25">
      <c r="A82" s="47"/>
      <c r="B82" s="36"/>
      <c r="C82" s="45" t="str">
        <f>IF($B82="","",IFERROR(INDEX(Contratos!$G$5:$G$204,MATCH($B82,Contratos!$A$5:$A$204,0)),""))</f>
        <v/>
      </c>
      <c r="D82" s="39"/>
      <c r="E82" s="45" t="str">
        <f>IF($B82="","",N($C82)+N($D82))</f>
        <v/>
      </c>
      <c r="F82" s="38"/>
      <c r="G82" s="30" t="str">
        <f>IF($M82="","",MAX(0,IF($F82="",TODAY(),$F82)-$M82))</f>
        <v/>
      </c>
      <c r="H82" s="45" t="str">
        <f>IF($B82="","",IF(N($G82)=0,0,ROUND(N($C82)*IFERROR(INDEX(Contratos!$O$5:$O$204,MATCH($B82,Contratos!$A$5:$A$204,0)),0)*$G82,0)))</f>
        <v/>
      </c>
      <c r="I82" s="39"/>
      <c r="J82" s="45" t="str">
        <f>IF($B82="","",N($E82)+N($H82)-N($I82))</f>
        <v/>
      </c>
      <c r="K82" s="46" t="str">
        <f>IF($B82="","",IF(N($I82)&lt;=0,"Pendiente",IF(N($J82)&lt;=0,"Pagado","Parcial")))</f>
        <v/>
      </c>
      <c r="L82" s="45" t="str">
        <f>IF($B82="","",MIN(N($I82),N($C82)+N($H82)))</f>
        <v/>
      </c>
      <c r="M82" s="33" t="str">
        <f>IF(OR($A82="",$B82=""),"",IFERROR(IF(N(INDEX(Contratos!$N$5:$N$204,MATCH($B82,Contratos!$A$5:$A$204,0)))&lt;1,"",DATE(YEAR($A82),MONTH($A82),MIN(INDEX(Contratos!$N$5:$N$204,MATCH($B82,Contratos!$A$5:$A$204,0)),DAY(EOMONTH($A82,0))))),""))</f>
        <v/>
      </c>
    </row>
    <row r="83" spans="1:13" x14ac:dyDescent="0.25">
      <c r="A83" s="44"/>
      <c r="B83" s="23"/>
      <c r="C83" s="45" t="str">
        <f>IF($B83="","",IFERROR(INDEX(Contratos!$G$5:$G$204,MATCH($B83,Contratos!$A$5:$A$204,0)),""))</f>
        <v/>
      </c>
      <c r="D83" s="26"/>
      <c r="E83" s="45" t="str">
        <f>IF($B83="","",N($C83)+N($D83))</f>
        <v/>
      </c>
      <c r="F83" s="25"/>
      <c r="G83" s="30" t="str">
        <f>IF($M83="","",MAX(0,IF($F83="",TODAY(),$F83)-$M83))</f>
        <v/>
      </c>
      <c r="H83" s="45" t="str">
        <f>IF($B83="","",IF(N($G83)=0,0,ROUND(N($C83)*IFERROR(INDEX(Contratos!$O$5:$O$204,MATCH($B83,Contratos!$A$5:$A$204,0)),0)*$G83,0)))</f>
        <v/>
      </c>
      <c r="I83" s="26"/>
      <c r="J83" s="45" t="str">
        <f>IF($B83="","",N($E83)+N($H83)-N($I83))</f>
        <v/>
      </c>
      <c r="K83" s="46" t="str">
        <f>IF($B83="","",IF(N($I83)&lt;=0,"Pendiente",IF(N($J83)&lt;=0,"Pagado","Parcial")))</f>
        <v/>
      </c>
      <c r="L83" s="45" t="str">
        <f>IF($B83="","",MIN(N($I83),N($C83)+N($H83)))</f>
        <v/>
      </c>
      <c r="M83" s="33" t="str">
        <f>IF(OR($A83="",$B83=""),"",IFERROR(IF(N(INDEX(Contratos!$N$5:$N$204,MATCH($B83,Contratos!$A$5:$A$204,0)))&lt;1,"",DATE(YEAR($A83),MONTH($A83),MIN(INDEX(Contratos!$N$5:$N$204,MATCH($B83,Contratos!$A$5:$A$204,0)),DAY(EOMONTH($A83,0))))),""))</f>
        <v/>
      </c>
    </row>
    <row r="84" spans="1:13" x14ac:dyDescent="0.25">
      <c r="A84" s="47"/>
      <c r="B84" s="36"/>
      <c r="C84" s="45" t="str">
        <f>IF($B84="","",IFERROR(INDEX(Contratos!$G$5:$G$204,MATCH($B84,Contratos!$A$5:$A$204,0)),""))</f>
        <v/>
      </c>
      <c r="D84" s="39"/>
      <c r="E84" s="45" t="str">
        <f>IF($B84="","",N($C84)+N($D84))</f>
        <v/>
      </c>
      <c r="F84" s="38"/>
      <c r="G84" s="30" t="str">
        <f>IF($M84="","",MAX(0,IF($F84="",TODAY(),$F84)-$M84))</f>
        <v/>
      </c>
      <c r="H84" s="45" t="str">
        <f>IF($B84="","",IF(N($G84)=0,0,ROUND(N($C84)*IFERROR(INDEX(Contratos!$O$5:$O$204,MATCH($B84,Contratos!$A$5:$A$204,0)),0)*$G84,0)))</f>
        <v/>
      </c>
      <c r="I84" s="39"/>
      <c r="J84" s="45" t="str">
        <f>IF($B84="","",N($E84)+N($H84)-N($I84))</f>
        <v/>
      </c>
      <c r="K84" s="46" t="str">
        <f>IF($B84="","",IF(N($I84)&lt;=0,"Pendiente",IF(N($J84)&lt;=0,"Pagado","Parcial")))</f>
        <v/>
      </c>
      <c r="L84" s="45" t="str">
        <f>IF($B84="","",MIN(N($I84),N($C84)+N($H84)))</f>
        <v/>
      </c>
      <c r="M84" s="33" t="str">
        <f>IF(OR($A84="",$B84=""),"",IFERROR(IF(N(INDEX(Contratos!$N$5:$N$204,MATCH($B84,Contratos!$A$5:$A$204,0)))&lt;1,"",DATE(YEAR($A84),MONTH($A84),MIN(INDEX(Contratos!$N$5:$N$204,MATCH($B84,Contratos!$A$5:$A$204,0)),DAY(EOMONTH($A84,0))))),""))</f>
        <v/>
      </c>
    </row>
    <row r="85" spans="1:13" x14ac:dyDescent="0.25">
      <c r="A85" s="44"/>
      <c r="B85" s="23"/>
      <c r="C85" s="45" t="str">
        <f>IF($B85="","",IFERROR(INDEX(Contratos!$G$5:$G$204,MATCH($B85,Contratos!$A$5:$A$204,0)),""))</f>
        <v/>
      </c>
      <c r="D85" s="26"/>
      <c r="E85" s="45" t="str">
        <f>IF($B85="","",N($C85)+N($D85))</f>
        <v/>
      </c>
      <c r="F85" s="25"/>
      <c r="G85" s="30" t="str">
        <f>IF($M85="","",MAX(0,IF($F85="",TODAY(),$F85)-$M85))</f>
        <v/>
      </c>
      <c r="H85" s="45" t="str">
        <f>IF($B85="","",IF(N($G85)=0,0,ROUND(N($C85)*IFERROR(INDEX(Contratos!$O$5:$O$204,MATCH($B85,Contratos!$A$5:$A$204,0)),0)*$G85,0)))</f>
        <v/>
      </c>
      <c r="I85" s="26"/>
      <c r="J85" s="45" t="str">
        <f>IF($B85="","",N($E85)+N($H85)-N($I85))</f>
        <v/>
      </c>
      <c r="K85" s="46" t="str">
        <f>IF($B85="","",IF(N($I85)&lt;=0,"Pendiente",IF(N($J85)&lt;=0,"Pagado","Parcial")))</f>
        <v/>
      </c>
      <c r="L85" s="45" t="str">
        <f>IF($B85="","",MIN(N($I85),N($C85)+N($H85)))</f>
        <v/>
      </c>
      <c r="M85" s="33" t="str">
        <f>IF(OR($A85="",$B85=""),"",IFERROR(IF(N(INDEX(Contratos!$N$5:$N$204,MATCH($B85,Contratos!$A$5:$A$204,0)))&lt;1,"",DATE(YEAR($A85),MONTH($A85),MIN(INDEX(Contratos!$N$5:$N$204,MATCH($B85,Contratos!$A$5:$A$204,0)),DAY(EOMONTH($A85,0))))),""))</f>
        <v/>
      </c>
    </row>
    <row r="86" spans="1:13" x14ac:dyDescent="0.25">
      <c r="A86" s="47"/>
      <c r="B86" s="36"/>
      <c r="C86" s="45" t="str">
        <f>IF($B86="","",IFERROR(INDEX(Contratos!$G$5:$G$204,MATCH($B86,Contratos!$A$5:$A$204,0)),""))</f>
        <v/>
      </c>
      <c r="D86" s="39"/>
      <c r="E86" s="45" t="str">
        <f>IF($B86="","",N($C86)+N($D86))</f>
        <v/>
      </c>
      <c r="F86" s="38"/>
      <c r="G86" s="30" t="str">
        <f>IF($M86="","",MAX(0,IF($F86="",TODAY(),$F86)-$M86))</f>
        <v/>
      </c>
      <c r="H86" s="45" t="str">
        <f>IF($B86="","",IF(N($G86)=0,0,ROUND(N($C86)*IFERROR(INDEX(Contratos!$O$5:$O$204,MATCH($B86,Contratos!$A$5:$A$204,0)),0)*$G86,0)))</f>
        <v/>
      </c>
      <c r="I86" s="39"/>
      <c r="J86" s="45" t="str">
        <f>IF($B86="","",N($E86)+N($H86)-N($I86))</f>
        <v/>
      </c>
      <c r="K86" s="46" t="str">
        <f>IF($B86="","",IF(N($I86)&lt;=0,"Pendiente",IF(N($J86)&lt;=0,"Pagado","Parcial")))</f>
        <v/>
      </c>
      <c r="L86" s="45" t="str">
        <f>IF($B86="","",MIN(N($I86),N($C86)+N($H86)))</f>
        <v/>
      </c>
      <c r="M86" s="33" t="str">
        <f>IF(OR($A86="",$B86=""),"",IFERROR(IF(N(INDEX(Contratos!$N$5:$N$204,MATCH($B86,Contratos!$A$5:$A$204,0)))&lt;1,"",DATE(YEAR($A86),MONTH($A86),MIN(INDEX(Contratos!$N$5:$N$204,MATCH($B86,Contratos!$A$5:$A$204,0)),DAY(EOMONTH($A86,0))))),""))</f>
        <v/>
      </c>
    </row>
    <row r="87" spans="1:13" x14ac:dyDescent="0.25">
      <c r="A87" s="44"/>
      <c r="B87" s="23"/>
      <c r="C87" s="45" t="str">
        <f>IF($B87="","",IFERROR(INDEX(Contratos!$G$5:$G$204,MATCH($B87,Contratos!$A$5:$A$204,0)),""))</f>
        <v/>
      </c>
      <c r="D87" s="26"/>
      <c r="E87" s="45" t="str">
        <f>IF($B87="","",N($C87)+N($D87))</f>
        <v/>
      </c>
      <c r="F87" s="25"/>
      <c r="G87" s="30" t="str">
        <f>IF($M87="","",MAX(0,IF($F87="",TODAY(),$F87)-$M87))</f>
        <v/>
      </c>
      <c r="H87" s="45" t="str">
        <f>IF($B87="","",IF(N($G87)=0,0,ROUND(N($C87)*IFERROR(INDEX(Contratos!$O$5:$O$204,MATCH($B87,Contratos!$A$5:$A$204,0)),0)*$G87,0)))</f>
        <v/>
      </c>
      <c r="I87" s="26"/>
      <c r="J87" s="45" t="str">
        <f>IF($B87="","",N($E87)+N($H87)-N($I87))</f>
        <v/>
      </c>
      <c r="K87" s="46" t="str">
        <f>IF($B87="","",IF(N($I87)&lt;=0,"Pendiente",IF(N($J87)&lt;=0,"Pagado","Parcial")))</f>
        <v/>
      </c>
      <c r="L87" s="45" t="str">
        <f>IF($B87="","",MIN(N($I87),N($C87)+N($H87)))</f>
        <v/>
      </c>
      <c r="M87" s="33" t="str">
        <f>IF(OR($A87="",$B87=""),"",IFERROR(IF(N(INDEX(Contratos!$N$5:$N$204,MATCH($B87,Contratos!$A$5:$A$204,0)))&lt;1,"",DATE(YEAR($A87),MONTH($A87),MIN(INDEX(Contratos!$N$5:$N$204,MATCH($B87,Contratos!$A$5:$A$204,0)),DAY(EOMONTH($A87,0))))),""))</f>
        <v/>
      </c>
    </row>
    <row r="88" spans="1:13" x14ac:dyDescent="0.25">
      <c r="A88" s="47"/>
      <c r="B88" s="36"/>
      <c r="C88" s="45" t="str">
        <f>IF($B88="","",IFERROR(INDEX(Contratos!$G$5:$G$204,MATCH($B88,Contratos!$A$5:$A$204,0)),""))</f>
        <v/>
      </c>
      <c r="D88" s="39"/>
      <c r="E88" s="45" t="str">
        <f>IF($B88="","",N($C88)+N($D88))</f>
        <v/>
      </c>
      <c r="F88" s="38"/>
      <c r="G88" s="30" t="str">
        <f>IF($M88="","",MAX(0,IF($F88="",TODAY(),$F88)-$M88))</f>
        <v/>
      </c>
      <c r="H88" s="45" t="str">
        <f>IF($B88="","",IF(N($G88)=0,0,ROUND(N($C88)*IFERROR(INDEX(Contratos!$O$5:$O$204,MATCH($B88,Contratos!$A$5:$A$204,0)),0)*$G88,0)))</f>
        <v/>
      </c>
      <c r="I88" s="39"/>
      <c r="J88" s="45" t="str">
        <f>IF($B88="","",N($E88)+N($H88)-N($I88))</f>
        <v/>
      </c>
      <c r="K88" s="46" t="str">
        <f>IF($B88="","",IF(N($I88)&lt;=0,"Pendiente",IF(N($J88)&lt;=0,"Pagado","Parcial")))</f>
        <v/>
      </c>
      <c r="L88" s="45" t="str">
        <f>IF($B88="","",MIN(N($I88),N($C88)+N($H88)))</f>
        <v/>
      </c>
      <c r="M88" s="33" t="str">
        <f>IF(OR($A88="",$B88=""),"",IFERROR(IF(N(INDEX(Contratos!$N$5:$N$204,MATCH($B88,Contratos!$A$5:$A$204,0)))&lt;1,"",DATE(YEAR($A88),MONTH($A88),MIN(INDEX(Contratos!$N$5:$N$204,MATCH($B88,Contratos!$A$5:$A$204,0)),DAY(EOMONTH($A88,0))))),""))</f>
        <v/>
      </c>
    </row>
    <row r="89" spans="1:13" x14ac:dyDescent="0.25">
      <c r="A89" s="44"/>
      <c r="B89" s="23"/>
      <c r="C89" s="45" t="str">
        <f>IF($B89="","",IFERROR(INDEX(Contratos!$G$5:$G$204,MATCH($B89,Contratos!$A$5:$A$204,0)),""))</f>
        <v/>
      </c>
      <c r="D89" s="26"/>
      <c r="E89" s="45" t="str">
        <f>IF($B89="","",N($C89)+N($D89))</f>
        <v/>
      </c>
      <c r="F89" s="25"/>
      <c r="G89" s="30" t="str">
        <f>IF($M89="","",MAX(0,IF($F89="",TODAY(),$F89)-$M89))</f>
        <v/>
      </c>
      <c r="H89" s="45" t="str">
        <f>IF($B89="","",IF(N($G89)=0,0,ROUND(N($C89)*IFERROR(INDEX(Contratos!$O$5:$O$204,MATCH($B89,Contratos!$A$5:$A$204,0)),0)*$G89,0)))</f>
        <v/>
      </c>
      <c r="I89" s="26"/>
      <c r="J89" s="45" t="str">
        <f>IF($B89="","",N($E89)+N($H89)-N($I89))</f>
        <v/>
      </c>
      <c r="K89" s="46" t="str">
        <f>IF($B89="","",IF(N($I89)&lt;=0,"Pendiente",IF(N($J89)&lt;=0,"Pagado","Parcial")))</f>
        <v/>
      </c>
      <c r="L89" s="45" t="str">
        <f>IF($B89="","",MIN(N($I89),N($C89)+N($H89)))</f>
        <v/>
      </c>
      <c r="M89" s="33" t="str">
        <f>IF(OR($A89="",$B89=""),"",IFERROR(IF(N(INDEX(Contratos!$N$5:$N$204,MATCH($B89,Contratos!$A$5:$A$204,0)))&lt;1,"",DATE(YEAR($A89),MONTH($A89),MIN(INDEX(Contratos!$N$5:$N$204,MATCH($B89,Contratos!$A$5:$A$204,0)),DAY(EOMONTH($A89,0))))),""))</f>
        <v/>
      </c>
    </row>
    <row r="90" spans="1:13" x14ac:dyDescent="0.25">
      <c r="A90" s="47"/>
      <c r="B90" s="36"/>
      <c r="C90" s="45" t="str">
        <f>IF($B90="","",IFERROR(INDEX(Contratos!$G$5:$G$204,MATCH($B90,Contratos!$A$5:$A$204,0)),""))</f>
        <v/>
      </c>
      <c r="D90" s="39"/>
      <c r="E90" s="45" t="str">
        <f>IF($B90="","",N($C90)+N($D90))</f>
        <v/>
      </c>
      <c r="F90" s="38"/>
      <c r="G90" s="30" t="str">
        <f>IF($M90="","",MAX(0,IF($F90="",TODAY(),$F90)-$M90))</f>
        <v/>
      </c>
      <c r="H90" s="45" t="str">
        <f>IF($B90="","",IF(N($G90)=0,0,ROUND(N($C90)*IFERROR(INDEX(Contratos!$O$5:$O$204,MATCH($B90,Contratos!$A$5:$A$204,0)),0)*$G90,0)))</f>
        <v/>
      </c>
      <c r="I90" s="39"/>
      <c r="J90" s="45" t="str">
        <f>IF($B90="","",N($E90)+N($H90)-N($I90))</f>
        <v/>
      </c>
      <c r="K90" s="46" t="str">
        <f>IF($B90="","",IF(N($I90)&lt;=0,"Pendiente",IF(N($J90)&lt;=0,"Pagado","Parcial")))</f>
        <v/>
      </c>
      <c r="L90" s="45" t="str">
        <f>IF($B90="","",MIN(N($I90),N($C90)+N($H90)))</f>
        <v/>
      </c>
      <c r="M90" s="33" t="str">
        <f>IF(OR($A90="",$B90=""),"",IFERROR(IF(N(INDEX(Contratos!$N$5:$N$204,MATCH($B90,Contratos!$A$5:$A$204,0)))&lt;1,"",DATE(YEAR($A90),MONTH($A90),MIN(INDEX(Contratos!$N$5:$N$204,MATCH($B90,Contratos!$A$5:$A$204,0)),DAY(EOMONTH($A90,0))))),""))</f>
        <v/>
      </c>
    </row>
    <row r="91" spans="1:13" x14ac:dyDescent="0.25">
      <c r="A91" s="44"/>
      <c r="B91" s="23"/>
      <c r="C91" s="45" t="str">
        <f>IF($B91="","",IFERROR(INDEX(Contratos!$G$5:$G$204,MATCH($B91,Contratos!$A$5:$A$204,0)),""))</f>
        <v/>
      </c>
      <c r="D91" s="26"/>
      <c r="E91" s="45" t="str">
        <f>IF($B91="","",N($C91)+N($D91))</f>
        <v/>
      </c>
      <c r="F91" s="25"/>
      <c r="G91" s="30" t="str">
        <f>IF($M91="","",MAX(0,IF($F91="",TODAY(),$F91)-$M91))</f>
        <v/>
      </c>
      <c r="H91" s="45" t="str">
        <f>IF($B91="","",IF(N($G91)=0,0,ROUND(N($C91)*IFERROR(INDEX(Contratos!$O$5:$O$204,MATCH($B91,Contratos!$A$5:$A$204,0)),0)*$G91,0)))</f>
        <v/>
      </c>
      <c r="I91" s="26"/>
      <c r="J91" s="45" t="str">
        <f>IF($B91="","",N($E91)+N($H91)-N($I91))</f>
        <v/>
      </c>
      <c r="K91" s="46" t="str">
        <f>IF($B91="","",IF(N($I91)&lt;=0,"Pendiente",IF(N($J91)&lt;=0,"Pagado","Parcial")))</f>
        <v/>
      </c>
      <c r="L91" s="45" t="str">
        <f>IF($B91="","",MIN(N($I91),N($C91)+N($H91)))</f>
        <v/>
      </c>
      <c r="M91" s="33" t="str">
        <f>IF(OR($A91="",$B91=""),"",IFERROR(IF(N(INDEX(Contratos!$N$5:$N$204,MATCH($B91,Contratos!$A$5:$A$204,0)))&lt;1,"",DATE(YEAR($A91),MONTH($A91),MIN(INDEX(Contratos!$N$5:$N$204,MATCH($B91,Contratos!$A$5:$A$204,0)),DAY(EOMONTH($A91,0))))),""))</f>
        <v/>
      </c>
    </row>
    <row r="92" spans="1:13" x14ac:dyDescent="0.25">
      <c r="A92" s="47"/>
      <c r="B92" s="36"/>
      <c r="C92" s="45" t="str">
        <f>IF($B92="","",IFERROR(INDEX(Contratos!$G$5:$G$204,MATCH($B92,Contratos!$A$5:$A$204,0)),""))</f>
        <v/>
      </c>
      <c r="D92" s="39"/>
      <c r="E92" s="45" t="str">
        <f>IF($B92="","",N($C92)+N($D92))</f>
        <v/>
      </c>
      <c r="F92" s="38"/>
      <c r="G92" s="30" t="str">
        <f>IF($M92="","",MAX(0,IF($F92="",TODAY(),$F92)-$M92))</f>
        <v/>
      </c>
      <c r="H92" s="45" t="str">
        <f>IF($B92="","",IF(N($G92)=0,0,ROUND(N($C92)*IFERROR(INDEX(Contratos!$O$5:$O$204,MATCH($B92,Contratos!$A$5:$A$204,0)),0)*$G92,0)))</f>
        <v/>
      </c>
      <c r="I92" s="39"/>
      <c r="J92" s="45" t="str">
        <f>IF($B92="","",N($E92)+N($H92)-N($I92))</f>
        <v/>
      </c>
      <c r="K92" s="46" t="str">
        <f>IF($B92="","",IF(N($I92)&lt;=0,"Pendiente",IF(N($J92)&lt;=0,"Pagado","Parcial")))</f>
        <v/>
      </c>
      <c r="L92" s="45" t="str">
        <f>IF($B92="","",MIN(N($I92),N($C92)+N($H92)))</f>
        <v/>
      </c>
      <c r="M92" s="33" t="str">
        <f>IF(OR($A92="",$B92=""),"",IFERROR(IF(N(INDEX(Contratos!$N$5:$N$204,MATCH($B92,Contratos!$A$5:$A$204,0)))&lt;1,"",DATE(YEAR($A92),MONTH($A92),MIN(INDEX(Contratos!$N$5:$N$204,MATCH($B92,Contratos!$A$5:$A$204,0)),DAY(EOMONTH($A92,0))))),""))</f>
        <v/>
      </c>
    </row>
    <row r="93" spans="1:13" x14ac:dyDescent="0.25">
      <c r="A93" s="44"/>
      <c r="B93" s="23"/>
      <c r="C93" s="45" t="str">
        <f>IF($B93="","",IFERROR(INDEX(Contratos!$G$5:$G$204,MATCH($B93,Contratos!$A$5:$A$204,0)),""))</f>
        <v/>
      </c>
      <c r="D93" s="26"/>
      <c r="E93" s="45" t="str">
        <f>IF($B93="","",N($C93)+N($D93))</f>
        <v/>
      </c>
      <c r="F93" s="25"/>
      <c r="G93" s="30" t="str">
        <f>IF($M93="","",MAX(0,IF($F93="",TODAY(),$F93)-$M93))</f>
        <v/>
      </c>
      <c r="H93" s="45" t="str">
        <f>IF($B93="","",IF(N($G93)=0,0,ROUND(N($C93)*IFERROR(INDEX(Contratos!$O$5:$O$204,MATCH($B93,Contratos!$A$5:$A$204,0)),0)*$G93,0)))</f>
        <v/>
      </c>
      <c r="I93" s="26"/>
      <c r="J93" s="45" t="str">
        <f>IF($B93="","",N($E93)+N($H93)-N($I93))</f>
        <v/>
      </c>
      <c r="K93" s="46" t="str">
        <f>IF($B93="","",IF(N($I93)&lt;=0,"Pendiente",IF(N($J93)&lt;=0,"Pagado","Parcial")))</f>
        <v/>
      </c>
      <c r="L93" s="45" t="str">
        <f>IF($B93="","",MIN(N($I93),N($C93)+N($H93)))</f>
        <v/>
      </c>
      <c r="M93" s="33" t="str">
        <f>IF(OR($A93="",$B93=""),"",IFERROR(IF(N(INDEX(Contratos!$N$5:$N$204,MATCH($B93,Contratos!$A$5:$A$204,0)))&lt;1,"",DATE(YEAR($A93),MONTH($A93),MIN(INDEX(Contratos!$N$5:$N$204,MATCH($B93,Contratos!$A$5:$A$204,0)),DAY(EOMONTH($A93,0))))),""))</f>
        <v/>
      </c>
    </row>
    <row r="94" spans="1:13" x14ac:dyDescent="0.25">
      <c r="A94" s="47"/>
      <c r="B94" s="36"/>
      <c r="C94" s="45" t="str">
        <f>IF($B94="","",IFERROR(INDEX(Contratos!$G$5:$G$204,MATCH($B94,Contratos!$A$5:$A$204,0)),""))</f>
        <v/>
      </c>
      <c r="D94" s="39"/>
      <c r="E94" s="45" t="str">
        <f>IF($B94="","",N($C94)+N($D94))</f>
        <v/>
      </c>
      <c r="F94" s="38"/>
      <c r="G94" s="30" t="str">
        <f>IF($M94="","",MAX(0,IF($F94="",TODAY(),$F94)-$M94))</f>
        <v/>
      </c>
      <c r="H94" s="45" t="str">
        <f>IF($B94="","",IF(N($G94)=0,0,ROUND(N($C94)*IFERROR(INDEX(Contratos!$O$5:$O$204,MATCH($B94,Contratos!$A$5:$A$204,0)),0)*$G94,0)))</f>
        <v/>
      </c>
      <c r="I94" s="39"/>
      <c r="J94" s="45" t="str">
        <f>IF($B94="","",N($E94)+N($H94)-N($I94))</f>
        <v/>
      </c>
      <c r="K94" s="46" t="str">
        <f>IF($B94="","",IF(N($I94)&lt;=0,"Pendiente",IF(N($J94)&lt;=0,"Pagado","Parcial")))</f>
        <v/>
      </c>
      <c r="L94" s="45" t="str">
        <f>IF($B94="","",MIN(N($I94),N($C94)+N($H94)))</f>
        <v/>
      </c>
      <c r="M94" s="33" t="str">
        <f>IF(OR($A94="",$B94=""),"",IFERROR(IF(N(INDEX(Contratos!$N$5:$N$204,MATCH($B94,Contratos!$A$5:$A$204,0)))&lt;1,"",DATE(YEAR($A94),MONTH($A94),MIN(INDEX(Contratos!$N$5:$N$204,MATCH($B94,Contratos!$A$5:$A$204,0)),DAY(EOMONTH($A94,0))))),""))</f>
        <v/>
      </c>
    </row>
    <row r="95" spans="1:13" x14ac:dyDescent="0.25">
      <c r="A95" s="44"/>
      <c r="B95" s="23"/>
      <c r="C95" s="45" t="str">
        <f>IF($B95="","",IFERROR(INDEX(Contratos!$G$5:$G$204,MATCH($B95,Contratos!$A$5:$A$204,0)),""))</f>
        <v/>
      </c>
      <c r="D95" s="26"/>
      <c r="E95" s="45" t="str">
        <f>IF($B95="","",N($C95)+N($D95))</f>
        <v/>
      </c>
      <c r="F95" s="25"/>
      <c r="G95" s="30" t="str">
        <f>IF($M95="","",MAX(0,IF($F95="",TODAY(),$F95)-$M95))</f>
        <v/>
      </c>
      <c r="H95" s="45" t="str">
        <f>IF($B95="","",IF(N($G95)=0,0,ROUND(N($C95)*IFERROR(INDEX(Contratos!$O$5:$O$204,MATCH($B95,Contratos!$A$5:$A$204,0)),0)*$G95,0)))</f>
        <v/>
      </c>
      <c r="I95" s="26"/>
      <c r="J95" s="45" t="str">
        <f>IF($B95="","",N($E95)+N($H95)-N($I95))</f>
        <v/>
      </c>
      <c r="K95" s="46" t="str">
        <f>IF($B95="","",IF(N($I95)&lt;=0,"Pendiente",IF(N($J95)&lt;=0,"Pagado","Parcial")))</f>
        <v/>
      </c>
      <c r="L95" s="45" t="str">
        <f>IF($B95="","",MIN(N($I95),N($C95)+N($H95)))</f>
        <v/>
      </c>
      <c r="M95" s="33" t="str">
        <f>IF(OR($A95="",$B95=""),"",IFERROR(IF(N(INDEX(Contratos!$N$5:$N$204,MATCH($B95,Contratos!$A$5:$A$204,0)))&lt;1,"",DATE(YEAR($A95),MONTH($A95),MIN(INDEX(Contratos!$N$5:$N$204,MATCH($B95,Contratos!$A$5:$A$204,0)),DAY(EOMONTH($A95,0))))),""))</f>
        <v/>
      </c>
    </row>
    <row r="96" spans="1:13" x14ac:dyDescent="0.25">
      <c r="A96" s="47"/>
      <c r="B96" s="36"/>
      <c r="C96" s="45" t="str">
        <f>IF($B96="","",IFERROR(INDEX(Contratos!$G$5:$G$204,MATCH($B96,Contratos!$A$5:$A$204,0)),""))</f>
        <v/>
      </c>
      <c r="D96" s="39"/>
      <c r="E96" s="45" t="str">
        <f>IF($B96="","",N($C96)+N($D96))</f>
        <v/>
      </c>
      <c r="F96" s="38"/>
      <c r="G96" s="30" t="str">
        <f>IF($M96="","",MAX(0,IF($F96="",TODAY(),$F96)-$M96))</f>
        <v/>
      </c>
      <c r="H96" s="45" t="str">
        <f>IF($B96="","",IF(N($G96)=0,0,ROUND(N($C96)*IFERROR(INDEX(Contratos!$O$5:$O$204,MATCH($B96,Contratos!$A$5:$A$204,0)),0)*$G96,0)))</f>
        <v/>
      </c>
      <c r="I96" s="39"/>
      <c r="J96" s="45" t="str">
        <f>IF($B96="","",N($E96)+N($H96)-N($I96))</f>
        <v/>
      </c>
      <c r="K96" s="46" t="str">
        <f>IF($B96="","",IF(N($I96)&lt;=0,"Pendiente",IF(N($J96)&lt;=0,"Pagado","Parcial")))</f>
        <v/>
      </c>
      <c r="L96" s="45" t="str">
        <f>IF($B96="","",MIN(N($I96),N($C96)+N($H96)))</f>
        <v/>
      </c>
      <c r="M96" s="33" t="str">
        <f>IF(OR($A96="",$B96=""),"",IFERROR(IF(N(INDEX(Contratos!$N$5:$N$204,MATCH($B96,Contratos!$A$5:$A$204,0)))&lt;1,"",DATE(YEAR($A96),MONTH($A96),MIN(INDEX(Contratos!$N$5:$N$204,MATCH($B96,Contratos!$A$5:$A$204,0)),DAY(EOMONTH($A96,0))))),""))</f>
        <v/>
      </c>
    </row>
    <row r="97" spans="1:13" x14ac:dyDescent="0.25">
      <c r="A97" s="44"/>
      <c r="B97" s="23"/>
      <c r="C97" s="45" t="str">
        <f>IF($B97="","",IFERROR(INDEX(Contratos!$G$5:$G$204,MATCH($B97,Contratos!$A$5:$A$204,0)),""))</f>
        <v/>
      </c>
      <c r="D97" s="26"/>
      <c r="E97" s="45" t="str">
        <f>IF($B97="","",N($C97)+N($D97))</f>
        <v/>
      </c>
      <c r="F97" s="25"/>
      <c r="G97" s="30" t="str">
        <f>IF($M97="","",MAX(0,IF($F97="",TODAY(),$F97)-$M97))</f>
        <v/>
      </c>
      <c r="H97" s="45" t="str">
        <f>IF($B97="","",IF(N($G97)=0,0,ROUND(N($C97)*IFERROR(INDEX(Contratos!$O$5:$O$204,MATCH($B97,Contratos!$A$5:$A$204,0)),0)*$G97,0)))</f>
        <v/>
      </c>
      <c r="I97" s="26"/>
      <c r="J97" s="45" t="str">
        <f>IF($B97="","",N($E97)+N($H97)-N($I97))</f>
        <v/>
      </c>
      <c r="K97" s="46" t="str">
        <f>IF($B97="","",IF(N($I97)&lt;=0,"Pendiente",IF(N($J97)&lt;=0,"Pagado","Parcial")))</f>
        <v/>
      </c>
      <c r="L97" s="45" t="str">
        <f>IF($B97="","",MIN(N($I97),N($C97)+N($H97)))</f>
        <v/>
      </c>
      <c r="M97" s="33" t="str">
        <f>IF(OR($A97="",$B97=""),"",IFERROR(IF(N(INDEX(Contratos!$N$5:$N$204,MATCH($B97,Contratos!$A$5:$A$204,0)))&lt;1,"",DATE(YEAR($A97),MONTH($A97),MIN(INDEX(Contratos!$N$5:$N$204,MATCH($B97,Contratos!$A$5:$A$204,0)),DAY(EOMONTH($A97,0))))),""))</f>
        <v/>
      </c>
    </row>
    <row r="98" spans="1:13" x14ac:dyDescent="0.25">
      <c r="A98" s="47"/>
      <c r="B98" s="36"/>
      <c r="C98" s="45" t="str">
        <f>IF($B98="","",IFERROR(INDEX(Contratos!$G$5:$G$204,MATCH($B98,Contratos!$A$5:$A$204,0)),""))</f>
        <v/>
      </c>
      <c r="D98" s="39"/>
      <c r="E98" s="45" t="str">
        <f>IF($B98="","",N($C98)+N($D98))</f>
        <v/>
      </c>
      <c r="F98" s="38"/>
      <c r="G98" s="30" t="str">
        <f>IF($M98="","",MAX(0,IF($F98="",TODAY(),$F98)-$M98))</f>
        <v/>
      </c>
      <c r="H98" s="45" t="str">
        <f>IF($B98="","",IF(N($G98)=0,0,ROUND(N($C98)*IFERROR(INDEX(Contratos!$O$5:$O$204,MATCH($B98,Contratos!$A$5:$A$204,0)),0)*$G98,0)))</f>
        <v/>
      </c>
      <c r="I98" s="39"/>
      <c r="J98" s="45" t="str">
        <f>IF($B98="","",N($E98)+N($H98)-N($I98))</f>
        <v/>
      </c>
      <c r="K98" s="46" t="str">
        <f>IF($B98="","",IF(N($I98)&lt;=0,"Pendiente",IF(N($J98)&lt;=0,"Pagado","Parcial")))</f>
        <v/>
      </c>
      <c r="L98" s="45" t="str">
        <f>IF($B98="","",MIN(N($I98),N($C98)+N($H98)))</f>
        <v/>
      </c>
      <c r="M98" s="33" t="str">
        <f>IF(OR($A98="",$B98=""),"",IFERROR(IF(N(INDEX(Contratos!$N$5:$N$204,MATCH($B98,Contratos!$A$5:$A$204,0)))&lt;1,"",DATE(YEAR($A98),MONTH($A98),MIN(INDEX(Contratos!$N$5:$N$204,MATCH($B98,Contratos!$A$5:$A$204,0)),DAY(EOMONTH($A98,0))))),""))</f>
        <v/>
      </c>
    </row>
    <row r="99" spans="1:13" x14ac:dyDescent="0.25">
      <c r="A99" s="44"/>
      <c r="B99" s="23"/>
      <c r="C99" s="45" t="str">
        <f>IF($B99="","",IFERROR(INDEX(Contratos!$G$5:$G$204,MATCH($B99,Contratos!$A$5:$A$204,0)),""))</f>
        <v/>
      </c>
      <c r="D99" s="26"/>
      <c r="E99" s="45" t="str">
        <f>IF($B99="","",N($C99)+N($D99))</f>
        <v/>
      </c>
      <c r="F99" s="25"/>
      <c r="G99" s="30" t="str">
        <f>IF($M99="","",MAX(0,IF($F99="",TODAY(),$F99)-$M99))</f>
        <v/>
      </c>
      <c r="H99" s="45" t="str">
        <f>IF($B99="","",IF(N($G99)=0,0,ROUND(N($C99)*IFERROR(INDEX(Contratos!$O$5:$O$204,MATCH($B99,Contratos!$A$5:$A$204,0)),0)*$G99,0)))</f>
        <v/>
      </c>
      <c r="I99" s="26"/>
      <c r="J99" s="45" t="str">
        <f>IF($B99="","",N($E99)+N($H99)-N($I99))</f>
        <v/>
      </c>
      <c r="K99" s="46" t="str">
        <f>IF($B99="","",IF(N($I99)&lt;=0,"Pendiente",IF(N($J99)&lt;=0,"Pagado","Parcial")))</f>
        <v/>
      </c>
      <c r="L99" s="45" t="str">
        <f>IF($B99="","",MIN(N($I99),N($C99)+N($H99)))</f>
        <v/>
      </c>
      <c r="M99" s="33" t="str">
        <f>IF(OR($A99="",$B99=""),"",IFERROR(IF(N(INDEX(Contratos!$N$5:$N$204,MATCH($B99,Contratos!$A$5:$A$204,0)))&lt;1,"",DATE(YEAR($A99),MONTH($A99),MIN(INDEX(Contratos!$N$5:$N$204,MATCH($B99,Contratos!$A$5:$A$204,0)),DAY(EOMONTH($A99,0))))),""))</f>
        <v/>
      </c>
    </row>
    <row r="100" spans="1:13" x14ac:dyDescent="0.25">
      <c r="A100" s="47"/>
      <c r="B100" s="36"/>
      <c r="C100" s="45" t="str">
        <f>IF($B100="","",IFERROR(INDEX(Contratos!$G$5:$G$204,MATCH($B100,Contratos!$A$5:$A$204,0)),""))</f>
        <v/>
      </c>
      <c r="D100" s="39"/>
      <c r="E100" s="45" t="str">
        <f>IF($B100="","",N($C100)+N($D100))</f>
        <v/>
      </c>
      <c r="F100" s="38"/>
      <c r="G100" s="30" t="str">
        <f>IF($M100="","",MAX(0,IF($F100="",TODAY(),$F100)-$M100))</f>
        <v/>
      </c>
      <c r="H100" s="45" t="str">
        <f>IF($B100="","",IF(N($G100)=0,0,ROUND(N($C100)*IFERROR(INDEX(Contratos!$O$5:$O$204,MATCH($B100,Contratos!$A$5:$A$204,0)),0)*$G100,0)))</f>
        <v/>
      </c>
      <c r="I100" s="39"/>
      <c r="J100" s="45" t="str">
        <f>IF($B100="","",N($E100)+N($H100)-N($I100))</f>
        <v/>
      </c>
      <c r="K100" s="46" t="str">
        <f>IF($B100="","",IF(N($I100)&lt;=0,"Pendiente",IF(N($J100)&lt;=0,"Pagado","Parcial")))</f>
        <v/>
      </c>
      <c r="L100" s="45" t="str">
        <f>IF($B100="","",MIN(N($I100),N($C100)+N($H100)))</f>
        <v/>
      </c>
      <c r="M100" s="33" t="str">
        <f>IF(OR($A100="",$B100=""),"",IFERROR(IF(N(INDEX(Contratos!$N$5:$N$204,MATCH($B100,Contratos!$A$5:$A$204,0)))&lt;1,"",DATE(YEAR($A100),MONTH($A100),MIN(INDEX(Contratos!$N$5:$N$204,MATCH($B100,Contratos!$A$5:$A$204,0)),DAY(EOMONTH($A100,0))))),""))</f>
        <v/>
      </c>
    </row>
    <row r="101" spans="1:13" x14ac:dyDescent="0.25">
      <c r="A101" s="44"/>
      <c r="B101" s="23"/>
      <c r="C101" s="45" t="str">
        <f>IF($B101="","",IFERROR(INDEX(Contratos!$G$5:$G$204,MATCH($B101,Contratos!$A$5:$A$204,0)),""))</f>
        <v/>
      </c>
      <c r="D101" s="26"/>
      <c r="E101" s="45" t="str">
        <f>IF($B101="","",N($C101)+N($D101))</f>
        <v/>
      </c>
      <c r="F101" s="25"/>
      <c r="G101" s="30" t="str">
        <f>IF($M101="","",MAX(0,IF($F101="",TODAY(),$F101)-$M101))</f>
        <v/>
      </c>
      <c r="H101" s="45" t="str">
        <f>IF($B101="","",IF(N($G101)=0,0,ROUND(N($C101)*IFERROR(INDEX(Contratos!$O$5:$O$204,MATCH($B101,Contratos!$A$5:$A$204,0)),0)*$G101,0)))</f>
        <v/>
      </c>
      <c r="I101" s="26"/>
      <c r="J101" s="45" t="str">
        <f>IF($B101="","",N($E101)+N($H101)-N($I101))</f>
        <v/>
      </c>
      <c r="K101" s="46" t="str">
        <f>IF($B101="","",IF(N($I101)&lt;=0,"Pendiente",IF(N($J101)&lt;=0,"Pagado","Parcial")))</f>
        <v/>
      </c>
      <c r="L101" s="45" t="str">
        <f>IF($B101="","",MIN(N($I101),N($C101)+N($H101)))</f>
        <v/>
      </c>
      <c r="M101" s="33" t="str">
        <f>IF(OR($A101="",$B101=""),"",IFERROR(IF(N(INDEX(Contratos!$N$5:$N$204,MATCH($B101,Contratos!$A$5:$A$204,0)))&lt;1,"",DATE(YEAR($A101),MONTH($A101),MIN(INDEX(Contratos!$N$5:$N$204,MATCH($B101,Contratos!$A$5:$A$204,0)),DAY(EOMONTH($A101,0))))),""))</f>
        <v/>
      </c>
    </row>
    <row r="102" spans="1:13" x14ac:dyDescent="0.25">
      <c r="A102" s="47"/>
      <c r="B102" s="36"/>
      <c r="C102" s="45" t="str">
        <f>IF($B102="","",IFERROR(INDEX(Contratos!$G$5:$G$204,MATCH($B102,Contratos!$A$5:$A$204,0)),""))</f>
        <v/>
      </c>
      <c r="D102" s="39"/>
      <c r="E102" s="45" t="str">
        <f>IF($B102="","",N($C102)+N($D102))</f>
        <v/>
      </c>
      <c r="F102" s="38"/>
      <c r="G102" s="30" t="str">
        <f>IF($M102="","",MAX(0,IF($F102="",TODAY(),$F102)-$M102))</f>
        <v/>
      </c>
      <c r="H102" s="45" t="str">
        <f>IF($B102="","",IF(N($G102)=0,0,ROUND(N($C102)*IFERROR(INDEX(Contratos!$O$5:$O$204,MATCH($B102,Contratos!$A$5:$A$204,0)),0)*$G102,0)))</f>
        <v/>
      </c>
      <c r="I102" s="39"/>
      <c r="J102" s="45" t="str">
        <f>IF($B102="","",N($E102)+N($H102)-N($I102))</f>
        <v/>
      </c>
      <c r="K102" s="46" t="str">
        <f>IF($B102="","",IF(N($I102)&lt;=0,"Pendiente",IF(N($J102)&lt;=0,"Pagado","Parcial")))</f>
        <v/>
      </c>
      <c r="L102" s="45" t="str">
        <f>IF($B102="","",MIN(N($I102),N($C102)+N($H102)))</f>
        <v/>
      </c>
      <c r="M102" s="33" t="str">
        <f>IF(OR($A102="",$B102=""),"",IFERROR(IF(N(INDEX(Contratos!$N$5:$N$204,MATCH($B102,Contratos!$A$5:$A$204,0)))&lt;1,"",DATE(YEAR($A102),MONTH($A102),MIN(INDEX(Contratos!$N$5:$N$204,MATCH($B102,Contratos!$A$5:$A$204,0)),DAY(EOMONTH($A102,0))))),""))</f>
        <v/>
      </c>
    </row>
    <row r="103" spans="1:13" x14ac:dyDescent="0.25">
      <c r="A103" s="44"/>
      <c r="B103" s="23"/>
      <c r="C103" s="45" t="str">
        <f>IF($B103="","",IFERROR(INDEX(Contratos!$G$5:$G$204,MATCH($B103,Contratos!$A$5:$A$204,0)),""))</f>
        <v/>
      </c>
      <c r="D103" s="26"/>
      <c r="E103" s="45" t="str">
        <f>IF($B103="","",N($C103)+N($D103))</f>
        <v/>
      </c>
      <c r="F103" s="25"/>
      <c r="G103" s="30" t="str">
        <f>IF($M103="","",MAX(0,IF($F103="",TODAY(),$F103)-$M103))</f>
        <v/>
      </c>
      <c r="H103" s="45" t="str">
        <f>IF($B103="","",IF(N($G103)=0,0,ROUND(N($C103)*IFERROR(INDEX(Contratos!$O$5:$O$204,MATCH($B103,Contratos!$A$5:$A$204,0)),0)*$G103,0)))</f>
        <v/>
      </c>
      <c r="I103" s="26"/>
      <c r="J103" s="45" t="str">
        <f>IF($B103="","",N($E103)+N($H103)-N($I103))</f>
        <v/>
      </c>
      <c r="K103" s="46" t="str">
        <f>IF($B103="","",IF(N($I103)&lt;=0,"Pendiente",IF(N($J103)&lt;=0,"Pagado","Parcial")))</f>
        <v/>
      </c>
      <c r="L103" s="45" t="str">
        <f>IF($B103="","",MIN(N($I103),N($C103)+N($H103)))</f>
        <v/>
      </c>
      <c r="M103" s="33" t="str">
        <f>IF(OR($A103="",$B103=""),"",IFERROR(IF(N(INDEX(Contratos!$N$5:$N$204,MATCH($B103,Contratos!$A$5:$A$204,0)))&lt;1,"",DATE(YEAR($A103),MONTH($A103),MIN(INDEX(Contratos!$N$5:$N$204,MATCH($B103,Contratos!$A$5:$A$204,0)),DAY(EOMONTH($A103,0))))),""))</f>
        <v/>
      </c>
    </row>
    <row r="104" spans="1:13" x14ac:dyDescent="0.25">
      <c r="A104" s="47"/>
      <c r="B104" s="36"/>
      <c r="C104" s="45" t="str">
        <f>IF($B104="","",IFERROR(INDEX(Contratos!$G$5:$G$204,MATCH($B104,Contratos!$A$5:$A$204,0)),""))</f>
        <v/>
      </c>
      <c r="D104" s="39"/>
      <c r="E104" s="45" t="str">
        <f>IF($B104="","",N($C104)+N($D104))</f>
        <v/>
      </c>
      <c r="F104" s="38"/>
      <c r="G104" s="30" t="str">
        <f>IF($M104="","",MAX(0,IF($F104="",TODAY(),$F104)-$M104))</f>
        <v/>
      </c>
      <c r="H104" s="45" t="str">
        <f>IF($B104="","",IF(N($G104)=0,0,ROUND(N($C104)*IFERROR(INDEX(Contratos!$O$5:$O$204,MATCH($B104,Contratos!$A$5:$A$204,0)),0)*$G104,0)))</f>
        <v/>
      </c>
      <c r="I104" s="39"/>
      <c r="J104" s="45" t="str">
        <f>IF($B104="","",N($E104)+N($H104)-N($I104))</f>
        <v/>
      </c>
      <c r="K104" s="46" t="str">
        <f>IF($B104="","",IF(N($I104)&lt;=0,"Pendiente",IF(N($J104)&lt;=0,"Pagado","Parcial")))</f>
        <v/>
      </c>
      <c r="L104" s="45" t="str">
        <f>IF($B104="","",MIN(N($I104),N($C104)+N($H104)))</f>
        <v/>
      </c>
      <c r="M104" s="33" t="str">
        <f>IF(OR($A104="",$B104=""),"",IFERROR(IF(N(INDEX(Contratos!$N$5:$N$204,MATCH($B104,Contratos!$A$5:$A$204,0)))&lt;1,"",DATE(YEAR($A104),MONTH($A104),MIN(INDEX(Contratos!$N$5:$N$204,MATCH($B104,Contratos!$A$5:$A$204,0)),DAY(EOMONTH($A104,0))))),""))</f>
        <v/>
      </c>
    </row>
    <row r="105" spans="1:13" x14ac:dyDescent="0.25">
      <c r="A105" s="44"/>
      <c r="B105" s="23"/>
      <c r="C105" s="45" t="str">
        <f>IF($B105="","",IFERROR(INDEX(Contratos!$G$5:$G$204,MATCH($B105,Contratos!$A$5:$A$204,0)),""))</f>
        <v/>
      </c>
      <c r="D105" s="26"/>
      <c r="E105" s="45" t="str">
        <f>IF($B105="","",N($C105)+N($D105))</f>
        <v/>
      </c>
      <c r="F105" s="25"/>
      <c r="G105" s="30" t="str">
        <f>IF($M105="","",MAX(0,IF($F105="",TODAY(),$F105)-$M105))</f>
        <v/>
      </c>
      <c r="H105" s="45" t="str">
        <f>IF($B105="","",IF(N($G105)=0,0,ROUND(N($C105)*IFERROR(INDEX(Contratos!$O$5:$O$204,MATCH($B105,Contratos!$A$5:$A$204,0)),0)*$G105,0)))</f>
        <v/>
      </c>
      <c r="I105" s="26"/>
      <c r="J105" s="45" t="str">
        <f>IF($B105="","",N($E105)+N($H105)-N($I105))</f>
        <v/>
      </c>
      <c r="K105" s="46" t="str">
        <f>IF($B105="","",IF(N($I105)&lt;=0,"Pendiente",IF(N($J105)&lt;=0,"Pagado","Parcial")))</f>
        <v/>
      </c>
      <c r="L105" s="45" t="str">
        <f>IF($B105="","",MIN(N($I105),N($C105)+N($H105)))</f>
        <v/>
      </c>
      <c r="M105" s="33" t="str">
        <f>IF(OR($A105="",$B105=""),"",IFERROR(IF(N(INDEX(Contratos!$N$5:$N$204,MATCH($B105,Contratos!$A$5:$A$204,0)))&lt;1,"",DATE(YEAR($A105),MONTH($A105),MIN(INDEX(Contratos!$N$5:$N$204,MATCH($B105,Contratos!$A$5:$A$204,0)),DAY(EOMONTH($A105,0))))),""))</f>
        <v/>
      </c>
    </row>
    <row r="106" spans="1:13" x14ac:dyDescent="0.25">
      <c r="A106" s="47"/>
      <c r="B106" s="36"/>
      <c r="C106" s="45" t="str">
        <f>IF($B106="","",IFERROR(INDEX(Contratos!$G$5:$G$204,MATCH($B106,Contratos!$A$5:$A$204,0)),""))</f>
        <v/>
      </c>
      <c r="D106" s="39"/>
      <c r="E106" s="45" t="str">
        <f>IF($B106="","",N($C106)+N($D106))</f>
        <v/>
      </c>
      <c r="F106" s="38"/>
      <c r="G106" s="30" t="str">
        <f>IF($M106="","",MAX(0,IF($F106="",TODAY(),$F106)-$M106))</f>
        <v/>
      </c>
      <c r="H106" s="45" t="str">
        <f>IF($B106="","",IF(N($G106)=0,0,ROUND(N($C106)*IFERROR(INDEX(Contratos!$O$5:$O$204,MATCH($B106,Contratos!$A$5:$A$204,0)),0)*$G106,0)))</f>
        <v/>
      </c>
      <c r="I106" s="39"/>
      <c r="J106" s="45" t="str">
        <f>IF($B106="","",N($E106)+N($H106)-N($I106))</f>
        <v/>
      </c>
      <c r="K106" s="46" t="str">
        <f>IF($B106="","",IF(N($I106)&lt;=0,"Pendiente",IF(N($J106)&lt;=0,"Pagado","Parcial")))</f>
        <v/>
      </c>
      <c r="L106" s="45" t="str">
        <f>IF($B106="","",MIN(N($I106),N($C106)+N($H106)))</f>
        <v/>
      </c>
      <c r="M106" s="33" t="str">
        <f>IF(OR($A106="",$B106=""),"",IFERROR(IF(N(INDEX(Contratos!$N$5:$N$204,MATCH($B106,Contratos!$A$5:$A$204,0)))&lt;1,"",DATE(YEAR($A106),MONTH($A106),MIN(INDEX(Contratos!$N$5:$N$204,MATCH($B106,Contratos!$A$5:$A$204,0)),DAY(EOMONTH($A106,0))))),""))</f>
        <v/>
      </c>
    </row>
    <row r="107" spans="1:13" x14ac:dyDescent="0.25">
      <c r="A107" s="44"/>
      <c r="B107" s="23"/>
      <c r="C107" s="45" t="str">
        <f>IF($B107="","",IFERROR(INDEX(Contratos!$G$5:$G$204,MATCH($B107,Contratos!$A$5:$A$204,0)),""))</f>
        <v/>
      </c>
      <c r="D107" s="26"/>
      <c r="E107" s="45" t="str">
        <f>IF($B107="","",N($C107)+N($D107))</f>
        <v/>
      </c>
      <c r="F107" s="25"/>
      <c r="G107" s="30" t="str">
        <f>IF($M107="","",MAX(0,IF($F107="",TODAY(),$F107)-$M107))</f>
        <v/>
      </c>
      <c r="H107" s="45" t="str">
        <f>IF($B107="","",IF(N($G107)=0,0,ROUND(N($C107)*IFERROR(INDEX(Contratos!$O$5:$O$204,MATCH($B107,Contratos!$A$5:$A$204,0)),0)*$G107,0)))</f>
        <v/>
      </c>
      <c r="I107" s="26"/>
      <c r="J107" s="45" t="str">
        <f>IF($B107="","",N($E107)+N($H107)-N($I107))</f>
        <v/>
      </c>
      <c r="K107" s="46" t="str">
        <f>IF($B107="","",IF(N($I107)&lt;=0,"Pendiente",IF(N($J107)&lt;=0,"Pagado","Parcial")))</f>
        <v/>
      </c>
      <c r="L107" s="45" t="str">
        <f>IF($B107="","",MIN(N($I107),N($C107)+N($H107)))</f>
        <v/>
      </c>
      <c r="M107" s="33" t="str">
        <f>IF(OR($A107="",$B107=""),"",IFERROR(IF(N(INDEX(Contratos!$N$5:$N$204,MATCH($B107,Contratos!$A$5:$A$204,0)))&lt;1,"",DATE(YEAR($A107),MONTH($A107),MIN(INDEX(Contratos!$N$5:$N$204,MATCH($B107,Contratos!$A$5:$A$204,0)),DAY(EOMONTH($A107,0))))),""))</f>
        <v/>
      </c>
    </row>
    <row r="108" spans="1:13" x14ac:dyDescent="0.25">
      <c r="A108" s="47"/>
      <c r="B108" s="36"/>
      <c r="C108" s="45" t="str">
        <f>IF($B108="","",IFERROR(INDEX(Contratos!$G$5:$G$204,MATCH($B108,Contratos!$A$5:$A$204,0)),""))</f>
        <v/>
      </c>
      <c r="D108" s="39"/>
      <c r="E108" s="45" t="str">
        <f>IF($B108="","",N($C108)+N($D108))</f>
        <v/>
      </c>
      <c r="F108" s="38"/>
      <c r="G108" s="30" t="str">
        <f>IF($M108="","",MAX(0,IF($F108="",TODAY(),$F108)-$M108))</f>
        <v/>
      </c>
      <c r="H108" s="45" t="str">
        <f>IF($B108="","",IF(N($G108)=0,0,ROUND(N($C108)*IFERROR(INDEX(Contratos!$O$5:$O$204,MATCH($B108,Contratos!$A$5:$A$204,0)),0)*$G108,0)))</f>
        <v/>
      </c>
      <c r="I108" s="39"/>
      <c r="J108" s="45" t="str">
        <f>IF($B108="","",N($E108)+N($H108)-N($I108))</f>
        <v/>
      </c>
      <c r="K108" s="46" t="str">
        <f>IF($B108="","",IF(N($I108)&lt;=0,"Pendiente",IF(N($J108)&lt;=0,"Pagado","Parcial")))</f>
        <v/>
      </c>
      <c r="L108" s="45" t="str">
        <f>IF($B108="","",MIN(N($I108),N($C108)+N($H108)))</f>
        <v/>
      </c>
      <c r="M108" s="33" t="str">
        <f>IF(OR($A108="",$B108=""),"",IFERROR(IF(N(INDEX(Contratos!$N$5:$N$204,MATCH($B108,Contratos!$A$5:$A$204,0)))&lt;1,"",DATE(YEAR($A108),MONTH($A108),MIN(INDEX(Contratos!$N$5:$N$204,MATCH($B108,Contratos!$A$5:$A$204,0)),DAY(EOMONTH($A108,0))))),""))</f>
        <v/>
      </c>
    </row>
    <row r="109" spans="1:13" x14ac:dyDescent="0.25">
      <c r="A109" s="44"/>
      <c r="B109" s="23"/>
      <c r="C109" s="45" t="str">
        <f>IF($B109="","",IFERROR(INDEX(Contratos!$G$5:$G$204,MATCH($B109,Contratos!$A$5:$A$204,0)),""))</f>
        <v/>
      </c>
      <c r="D109" s="26"/>
      <c r="E109" s="45" t="str">
        <f>IF($B109="","",N($C109)+N($D109))</f>
        <v/>
      </c>
      <c r="F109" s="25"/>
      <c r="G109" s="30" t="str">
        <f>IF($M109="","",MAX(0,IF($F109="",TODAY(),$F109)-$M109))</f>
        <v/>
      </c>
      <c r="H109" s="45" t="str">
        <f>IF($B109="","",IF(N($G109)=0,0,ROUND(N($C109)*IFERROR(INDEX(Contratos!$O$5:$O$204,MATCH($B109,Contratos!$A$5:$A$204,0)),0)*$G109,0)))</f>
        <v/>
      </c>
      <c r="I109" s="26"/>
      <c r="J109" s="45" t="str">
        <f>IF($B109="","",N($E109)+N($H109)-N($I109))</f>
        <v/>
      </c>
      <c r="K109" s="46" t="str">
        <f>IF($B109="","",IF(N($I109)&lt;=0,"Pendiente",IF(N($J109)&lt;=0,"Pagado","Parcial")))</f>
        <v/>
      </c>
      <c r="L109" s="45" t="str">
        <f>IF($B109="","",MIN(N($I109),N($C109)+N($H109)))</f>
        <v/>
      </c>
      <c r="M109" s="33" t="str">
        <f>IF(OR($A109="",$B109=""),"",IFERROR(IF(N(INDEX(Contratos!$N$5:$N$204,MATCH($B109,Contratos!$A$5:$A$204,0)))&lt;1,"",DATE(YEAR($A109),MONTH($A109),MIN(INDEX(Contratos!$N$5:$N$204,MATCH($B109,Contratos!$A$5:$A$204,0)),DAY(EOMONTH($A109,0))))),""))</f>
        <v/>
      </c>
    </row>
    <row r="110" spans="1:13" x14ac:dyDescent="0.25">
      <c r="A110" s="47"/>
      <c r="B110" s="36"/>
      <c r="C110" s="45" t="str">
        <f>IF($B110="","",IFERROR(INDEX(Contratos!$G$5:$G$204,MATCH($B110,Contratos!$A$5:$A$204,0)),""))</f>
        <v/>
      </c>
      <c r="D110" s="39"/>
      <c r="E110" s="45" t="str">
        <f>IF($B110="","",N($C110)+N($D110))</f>
        <v/>
      </c>
      <c r="F110" s="38"/>
      <c r="G110" s="30" t="str">
        <f>IF($M110="","",MAX(0,IF($F110="",TODAY(),$F110)-$M110))</f>
        <v/>
      </c>
      <c r="H110" s="45" t="str">
        <f>IF($B110="","",IF(N($G110)=0,0,ROUND(N($C110)*IFERROR(INDEX(Contratos!$O$5:$O$204,MATCH($B110,Contratos!$A$5:$A$204,0)),0)*$G110,0)))</f>
        <v/>
      </c>
      <c r="I110" s="39"/>
      <c r="J110" s="45" t="str">
        <f>IF($B110="","",N($E110)+N($H110)-N($I110))</f>
        <v/>
      </c>
      <c r="K110" s="46" t="str">
        <f>IF($B110="","",IF(N($I110)&lt;=0,"Pendiente",IF(N($J110)&lt;=0,"Pagado","Parcial")))</f>
        <v/>
      </c>
      <c r="L110" s="45" t="str">
        <f>IF($B110="","",MIN(N($I110),N($C110)+N($H110)))</f>
        <v/>
      </c>
      <c r="M110" s="33" t="str">
        <f>IF(OR($A110="",$B110=""),"",IFERROR(IF(N(INDEX(Contratos!$N$5:$N$204,MATCH($B110,Contratos!$A$5:$A$204,0)))&lt;1,"",DATE(YEAR($A110),MONTH($A110),MIN(INDEX(Contratos!$N$5:$N$204,MATCH($B110,Contratos!$A$5:$A$204,0)),DAY(EOMONTH($A110,0))))),""))</f>
        <v/>
      </c>
    </row>
    <row r="111" spans="1:13" x14ac:dyDescent="0.25">
      <c r="A111" s="44"/>
      <c r="B111" s="23"/>
      <c r="C111" s="45" t="str">
        <f>IF($B111="","",IFERROR(INDEX(Contratos!$G$5:$G$204,MATCH($B111,Contratos!$A$5:$A$204,0)),""))</f>
        <v/>
      </c>
      <c r="D111" s="26"/>
      <c r="E111" s="45" t="str">
        <f>IF($B111="","",N($C111)+N($D111))</f>
        <v/>
      </c>
      <c r="F111" s="25"/>
      <c r="G111" s="30" t="str">
        <f>IF($M111="","",MAX(0,IF($F111="",TODAY(),$F111)-$M111))</f>
        <v/>
      </c>
      <c r="H111" s="45" t="str">
        <f>IF($B111="","",IF(N($G111)=0,0,ROUND(N($C111)*IFERROR(INDEX(Contratos!$O$5:$O$204,MATCH($B111,Contratos!$A$5:$A$204,0)),0)*$G111,0)))</f>
        <v/>
      </c>
      <c r="I111" s="26"/>
      <c r="J111" s="45" t="str">
        <f>IF($B111="","",N($E111)+N($H111)-N($I111))</f>
        <v/>
      </c>
      <c r="K111" s="46" t="str">
        <f>IF($B111="","",IF(N($I111)&lt;=0,"Pendiente",IF(N($J111)&lt;=0,"Pagado","Parcial")))</f>
        <v/>
      </c>
      <c r="L111" s="45" t="str">
        <f>IF($B111="","",MIN(N($I111),N($C111)+N($H111)))</f>
        <v/>
      </c>
      <c r="M111" s="33" t="str">
        <f>IF(OR($A111="",$B111=""),"",IFERROR(IF(N(INDEX(Contratos!$N$5:$N$204,MATCH($B111,Contratos!$A$5:$A$204,0)))&lt;1,"",DATE(YEAR($A111),MONTH($A111),MIN(INDEX(Contratos!$N$5:$N$204,MATCH($B111,Contratos!$A$5:$A$204,0)),DAY(EOMONTH($A111,0))))),""))</f>
        <v/>
      </c>
    </row>
    <row r="112" spans="1:13" x14ac:dyDescent="0.25">
      <c r="A112" s="47"/>
      <c r="B112" s="36"/>
      <c r="C112" s="45" t="str">
        <f>IF($B112="","",IFERROR(INDEX(Contratos!$G$5:$G$204,MATCH($B112,Contratos!$A$5:$A$204,0)),""))</f>
        <v/>
      </c>
      <c r="D112" s="39"/>
      <c r="E112" s="45" t="str">
        <f>IF($B112="","",N($C112)+N($D112))</f>
        <v/>
      </c>
      <c r="F112" s="38"/>
      <c r="G112" s="30" t="str">
        <f>IF($M112="","",MAX(0,IF($F112="",TODAY(),$F112)-$M112))</f>
        <v/>
      </c>
      <c r="H112" s="45" t="str">
        <f>IF($B112="","",IF(N($G112)=0,0,ROUND(N($C112)*IFERROR(INDEX(Contratos!$O$5:$O$204,MATCH($B112,Contratos!$A$5:$A$204,0)),0)*$G112,0)))</f>
        <v/>
      </c>
      <c r="I112" s="39"/>
      <c r="J112" s="45" t="str">
        <f>IF($B112="","",N($E112)+N($H112)-N($I112))</f>
        <v/>
      </c>
      <c r="K112" s="46" t="str">
        <f>IF($B112="","",IF(N($I112)&lt;=0,"Pendiente",IF(N($J112)&lt;=0,"Pagado","Parcial")))</f>
        <v/>
      </c>
      <c r="L112" s="45" t="str">
        <f>IF($B112="","",MIN(N($I112),N($C112)+N($H112)))</f>
        <v/>
      </c>
      <c r="M112" s="33" t="str">
        <f>IF(OR($A112="",$B112=""),"",IFERROR(IF(N(INDEX(Contratos!$N$5:$N$204,MATCH($B112,Contratos!$A$5:$A$204,0)))&lt;1,"",DATE(YEAR($A112),MONTH($A112),MIN(INDEX(Contratos!$N$5:$N$204,MATCH($B112,Contratos!$A$5:$A$204,0)),DAY(EOMONTH($A112,0))))),""))</f>
        <v/>
      </c>
    </row>
    <row r="113" spans="1:13" x14ac:dyDescent="0.25">
      <c r="A113" s="44"/>
      <c r="B113" s="23"/>
      <c r="C113" s="45" t="str">
        <f>IF($B113="","",IFERROR(INDEX(Contratos!$G$5:$G$204,MATCH($B113,Contratos!$A$5:$A$204,0)),""))</f>
        <v/>
      </c>
      <c r="D113" s="26"/>
      <c r="E113" s="45" t="str">
        <f>IF($B113="","",N($C113)+N($D113))</f>
        <v/>
      </c>
      <c r="F113" s="25"/>
      <c r="G113" s="30" t="str">
        <f>IF($M113="","",MAX(0,IF($F113="",TODAY(),$F113)-$M113))</f>
        <v/>
      </c>
      <c r="H113" s="45" t="str">
        <f>IF($B113="","",IF(N($G113)=0,0,ROUND(N($C113)*IFERROR(INDEX(Contratos!$O$5:$O$204,MATCH($B113,Contratos!$A$5:$A$204,0)),0)*$G113,0)))</f>
        <v/>
      </c>
      <c r="I113" s="26"/>
      <c r="J113" s="45" t="str">
        <f>IF($B113="","",N($E113)+N($H113)-N($I113))</f>
        <v/>
      </c>
      <c r="K113" s="46" t="str">
        <f>IF($B113="","",IF(N($I113)&lt;=0,"Pendiente",IF(N($J113)&lt;=0,"Pagado","Parcial")))</f>
        <v/>
      </c>
      <c r="L113" s="45" t="str">
        <f>IF($B113="","",MIN(N($I113),N($C113)+N($H113)))</f>
        <v/>
      </c>
      <c r="M113" s="33" t="str">
        <f>IF(OR($A113="",$B113=""),"",IFERROR(IF(N(INDEX(Contratos!$N$5:$N$204,MATCH($B113,Contratos!$A$5:$A$204,0)))&lt;1,"",DATE(YEAR($A113),MONTH($A113),MIN(INDEX(Contratos!$N$5:$N$204,MATCH($B113,Contratos!$A$5:$A$204,0)),DAY(EOMONTH($A113,0))))),""))</f>
        <v/>
      </c>
    </row>
    <row r="114" spans="1:13" x14ac:dyDescent="0.25">
      <c r="A114" s="47"/>
      <c r="B114" s="36"/>
      <c r="C114" s="45" t="str">
        <f>IF($B114="","",IFERROR(INDEX(Contratos!$G$5:$G$204,MATCH($B114,Contratos!$A$5:$A$204,0)),""))</f>
        <v/>
      </c>
      <c r="D114" s="39"/>
      <c r="E114" s="45" t="str">
        <f>IF($B114="","",N($C114)+N($D114))</f>
        <v/>
      </c>
      <c r="F114" s="38"/>
      <c r="G114" s="30" t="str">
        <f>IF($M114="","",MAX(0,IF($F114="",TODAY(),$F114)-$M114))</f>
        <v/>
      </c>
      <c r="H114" s="45" t="str">
        <f>IF($B114="","",IF(N($G114)=0,0,ROUND(N($C114)*IFERROR(INDEX(Contratos!$O$5:$O$204,MATCH($B114,Contratos!$A$5:$A$204,0)),0)*$G114,0)))</f>
        <v/>
      </c>
      <c r="I114" s="39"/>
      <c r="J114" s="45" t="str">
        <f>IF($B114="","",N($E114)+N($H114)-N($I114))</f>
        <v/>
      </c>
      <c r="K114" s="46" t="str">
        <f>IF($B114="","",IF(N($I114)&lt;=0,"Pendiente",IF(N($J114)&lt;=0,"Pagado","Parcial")))</f>
        <v/>
      </c>
      <c r="L114" s="45" t="str">
        <f>IF($B114="","",MIN(N($I114),N($C114)+N($H114)))</f>
        <v/>
      </c>
      <c r="M114" s="33" t="str">
        <f>IF(OR($A114="",$B114=""),"",IFERROR(IF(N(INDEX(Contratos!$N$5:$N$204,MATCH($B114,Contratos!$A$5:$A$204,0)))&lt;1,"",DATE(YEAR($A114),MONTH($A114),MIN(INDEX(Contratos!$N$5:$N$204,MATCH($B114,Contratos!$A$5:$A$204,0)),DAY(EOMONTH($A114,0))))),""))</f>
        <v/>
      </c>
    </row>
    <row r="115" spans="1:13" x14ac:dyDescent="0.25">
      <c r="A115" s="44"/>
      <c r="B115" s="23"/>
      <c r="C115" s="45" t="str">
        <f>IF($B115="","",IFERROR(INDEX(Contratos!$G$5:$G$204,MATCH($B115,Contratos!$A$5:$A$204,0)),""))</f>
        <v/>
      </c>
      <c r="D115" s="26"/>
      <c r="E115" s="45" t="str">
        <f>IF($B115="","",N($C115)+N($D115))</f>
        <v/>
      </c>
      <c r="F115" s="25"/>
      <c r="G115" s="30" t="str">
        <f>IF($M115="","",MAX(0,IF($F115="",TODAY(),$F115)-$M115))</f>
        <v/>
      </c>
      <c r="H115" s="45" t="str">
        <f>IF($B115="","",IF(N($G115)=0,0,ROUND(N($C115)*IFERROR(INDEX(Contratos!$O$5:$O$204,MATCH($B115,Contratos!$A$5:$A$204,0)),0)*$G115,0)))</f>
        <v/>
      </c>
      <c r="I115" s="26"/>
      <c r="J115" s="45" t="str">
        <f>IF($B115="","",N($E115)+N($H115)-N($I115))</f>
        <v/>
      </c>
      <c r="K115" s="46" t="str">
        <f>IF($B115="","",IF(N($I115)&lt;=0,"Pendiente",IF(N($J115)&lt;=0,"Pagado","Parcial")))</f>
        <v/>
      </c>
      <c r="L115" s="45" t="str">
        <f>IF($B115="","",MIN(N($I115),N($C115)+N($H115)))</f>
        <v/>
      </c>
      <c r="M115" s="33" t="str">
        <f>IF(OR($A115="",$B115=""),"",IFERROR(IF(N(INDEX(Contratos!$N$5:$N$204,MATCH($B115,Contratos!$A$5:$A$204,0)))&lt;1,"",DATE(YEAR($A115),MONTH($A115),MIN(INDEX(Contratos!$N$5:$N$204,MATCH($B115,Contratos!$A$5:$A$204,0)),DAY(EOMONTH($A115,0))))),""))</f>
        <v/>
      </c>
    </row>
    <row r="116" spans="1:13" x14ac:dyDescent="0.25">
      <c r="A116" s="47"/>
      <c r="B116" s="36"/>
      <c r="C116" s="45" t="str">
        <f>IF($B116="","",IFERROR(INDEX(Contratos!$G$5:$G$204,MATCH($B116,Contratos!$A$5:$A$204,0)),""))</f>
        <v/>
      </c>
      <c r="D116" s="39"/>
      <c r="E116" s="45" t="str">
        <f>IF($B116="","",N($C116)+N($D116))</f>
        <v/>
      </c>
      <c r="F116" s="38"/>
      <c r="G116" s="30" t="str">
        <f>IF($M116="","",MAX(0,IF($F116="",TODAY(),$F116)-$M116))</f>
        <v/>
      </c>
      <c r="H116" s="45" t="str">
        <f>IF($B116="","",IF(N($G116)=0,0,ROUND(N($C116)*IFERROR(INDEX(Contratos!$O$5:$O$204,MATCH($B116,Contratos!$A$5:$A$204,0)),0)*$G116,0)))</f>
        <v/>
      </c>
      <c r="I116" s="39"/>
      <c r="J116" s="45" t="str">
        <f>IF($B116="","",N($E116)+N($H116)-N($I116))</f>
        <v/>
      </c>
      <c r="K116" s="46" t="str">
        <f>IF($B116="","",IF(N($I116)&lt;=0,"Pendiente",IF(N($J116)&lt;=0,"Pagado","Parcial")))</f>
        <v/>
      </c>
      <c r="L116" s="45" t="str">
        <f>IF($B116="","",MIN(N($I116),N($C116)+N($H116)))</f>
        <v/>
      </c>
      <c r="M116" s="33" t="str">
        <f>IF(OR($A116="",$B116=""),"",IFERROR(IF(N(INDEX(Contratos!$N$5:$N$204,MATCH($B116,Contratos!$A$5:$A$204,0)))&lt;1,"",DATE(YEAR($A116),MONTH($A116),MIN(INDEX(Contratos!$N$5:$N$204,MATCH($B116,Contratos!$A$5:$A$204,0)),DAY(EOMONTH($A116,0))))),""))</f>
        <v/>
      </c>
    </row>
    <row r="117" spans="1:13" x14ac:dyDescent="0.25">
      <c r="A117" s="44"/>
      <c r="B117" s="23"/>
      <c r="C117" s="45" t="str">
        <f>IF($B117="","",IFERROR(INDEX(Contratos!$G$5:$G$204,MATCH($B117,Contratos!$A$5:$A$204,0)),""))</f>
        <v/>
      </c>
      <c r="D117" s="26"/>
      <c r="E117" s="45" t="str">
        <f>IF($B117="","",N($C117)+N($D117))</f>
        <v/>
      </c>
      <c r="F117" s="25"/>
      <c r="G117" s="30" t="str">
        <f>IF($M117="","",MAX(0,IF($F117="",TODAY(),$F117)-$M117))</f>
        <v/>
      </c>
      <c r="H117" s="45" t="str">
        <f>IF($B117="","",IF(N($G117)=0,0,ROUND(N($C117)*IFERROR(INDEX(Contratos!$O$5:$O$204,MATCH($B117,Contratos!$A$5:$A$204,0)),0)*$G117,0)))</f>
        <v/>
      </c>
      <c r="I117" s="26"/>
      <c r="J117" s="45" t="str">
        <f>IF($B117="","",N($E117)+N($H117)-N($I117))</f>
        <v/>
      </c>
      <c r="K117" s="46" t="str">
        <f>IF($B117="","",IF(N($I117)&lt;=0,"Pendiente",IF(N($J117)&lt;=0,"Pagado","Parcial")))</f>
        <v/>
      </c>
      <c r="L117" s="45" t="str">
        <f>IF($B117="","",MIN(N($I117),N($C117)+N($H117)))</f>
        <v/>
      </c>
      <c r="M117" s="33" t="str">
        <f>IF(OR($A117="",$B117=""),"",IFERROR(IF(N(INDEX(Contratos!$N$5:$N$204,MATCH($B117,Contratos!$A$5:$A$204,0)))&lt;1,"",DATE(YEAR($A117),MONTH($A117),MIN(INDEX(Contratos!$N$5:$N$204,MATCH($B117,Contratos!$A$5:$A$204,0)),DAY(EOMONTH($A117,0))))),""))</f>
        <v/>
      </c>
    </row>
    <row r="118" spans="1:13" x14ac:dyDescent="0.25">
      <c r="A118" s="47"/>
      <c r="B118" s="36"/>
      <c r="C118" s="45" t="str">
        <f>IF($B118="","",IFERROR(INDEX(Contratos!$G$5:$G$204,MATCH($B118,Contratos!$A$5:$A$204,0)),""))</f>
        <v/>
      </c>
      <c r="D118" s="39"/>
      <c r="E118" s="45" t="str">
        <f>IF($B118="","",N($C118)+N($D118))</f>
        <v/>
      </c>
      <c r="F118" s="38"/>
      <c r="G118" s="30" t="str">
        <f>IF($M118="","",MAX(0,IF($F118="",TODAY(),$F118)-$M118))</f>
        <v/>
      </c>
      <c r="H118" s="45" t="str">
        <f>IF($B118="","",IF(N($G118)=0,0,ROUND(N($C118)*IFERROR(INDEX(Contratos!$O$5:$O$204,MATCH($B118,Contratos!$A$5:$A$204,0)),0)*$G118,0)))</f>
        <v/>
      </c>
      <c r="I118" s="39"/>
      <c r="J118" s="45" t="str">
        <f>IF($B118="","",N($E118)+N($H118)-N($I118))</f>
        <v/>
      </c>
      <c r="K118" s="46" t="str">
        <f>IF($B118="","",IF(N($I118)&lt;=0,"Pendiente",IF(N($J118)&lt;=0,"Pagado","Parcial")))</f>
        <v/>
      </c>
      <c r="L118" s="45" t="str">
        <f>IF($B118="","",MIN(N($I118),N($C118)+N($H118)))</f>
        <v/>
      </c>
      <c r="M118" s="33" t="str">
        <f>IF(OR($A118="",$B118=""),"",IFERROR(IF(N(INDEX(Contratos!$N$5:$N$204,MATCH($B118,Contratos!$A$5:$A$204,0)))&lt;1,"",DATE(YEAR($A118),MONTH($A118),MIN(INDEX(Contratos!$N$5:$N$204,MATCH($B118,Contratos!$A$5:$A$204,0)),DAY(EOMONTH($A118,0))))),""))</f>
        <v/>
      </c>
    </row>
    <row r="119" spans="1:13" x14ac:dyDescent="0.25">
      <c r="A119" s="44"/>
      <c r="B119" s="23"/>
      <c r="C119" s="45" t="str">
        <f>IF($B119="","",IFERROR(INDEX(Contratos!$G$5:$G$204,MATCH($B119,Contratos!$A$5:$A$204,0)),""))</f>
        <v/>
      </c>
      <c r="D119" s="26"/>
      <c r="E119" s="45" t="str">
        <f>IF($B119="","",N($C119)+N($D119))</f>
        <v/>
      </c>
      <c r="F119" s="25"/>
      <c r="G119" s="30" t="str">
        <f>IF($M119="","",MAX(0,IF($F119="",TODAY(),$F119)-$M119))</f>
        <v/>
      </c>
      <c r="H119" s="45" t="str">
        <f>IF($B119="","",IF(N($G119)=0,0,ROUND(N($C119)*IFERROR(INDEX(Contratos!$O$5:$O$204,MATCH($B119,Contratos!$A$5:$A$204,0)),0)*$G119,0)))</f>
        <v/>
      </c>
      <c r="I119" s="26"/>
      <c r="J119" s="45" t="str">
        <f>IF($B119="","",N($E119)+N($H119)-N($I119))</f>
        <v/>
      </c>
      <c r="K119" s="46" t="str">
        <f>IF($B119="","",IF(N($I119)&lt;=0,"Pendiente",IF(N($J119)&lt;=0,"Pagado","Parcial")))</f>
        <v/>
      </c>
      <c r="L119" s="45" t="str">
        <f>IF($B119="","",MIN(N($I119),N($C119)+N($H119)))</f>
        <v/>
      </c>
      <c r="M119" s="33" t="str">
        <f>IF(OR($A119="",$B119=""),"",IFERROR(IF(N(INDEX(Contratos!$N$5:$N$204,MATCH($B119,Contratos!$A$5:$A$204,0)))&lt;1,"",DATE(YEAR($A119),MONTH($A119),MIN(INDEX(Contratos!$N$5:$N$204,MATCH($B119,Contratos!$A$5:$A$204,0)),DAY(EOMONTH($A119,0))))),""))</f>
        <v/>
      </c>
    </row>
    <row r="120" spans="1:13" x14ac:dyDescent="0.25">
      <c r="A120" s="47"/>
      <c r="B120" s="36"/>
      <c r="C120" s="45" t="str">
        <f>IF($B120="","",IFERROR(INDEX(Contratos!$G$5:$G$204,MATCH($B120,Contratos!$A$5:$A$204,0)),""))</f>
        <v/>
      </c>
      <c r="D120" s="39"/>
      <c r="E120" s="45" t="str">
        <f>IF($B120="","",N($C120)+N($D120))</f>
        <v/>
      </c>
      <c r="F120" s="38"/>
      <c r="G120" s="30" t="str">
        <f>IF($M120="","",MAX(0,IF($F120="",TODAY(),$F120)-$M120))</f>
        <v/>
      </c>
      <c r="H120" s="45" t="str">
        <f>IF($B120="","",IF(N($G120)=0,0,ROUND(N($C120)*IFERROR(INDEX(Contratos!$O$5:$O$204,MATCH($B120,Contratos!$A$5:$A$204,0)),0)*$G120,0)))</f>
        <v/>
      </c>
      <c r="I120" s="39"/>
      <c r="J120" s="45" t="str">
        <f>IF($B120="","",N($E120)+N($H120)-N($I120))</f>
        <v/>
      </c>
      <c r="K120" s="46" t="str">
        <f>IF($B120="","",IF(N($I120)&lt;=0,"Pendiente",IF(N($J120)&lt;=0,"Pagado","Parcial")))</f>
        <v/>
      </c>
      <c r="L120" s="45" t="str">
        <f>IF($B120="","",MIN(N($I120),N($C120)+N($H120)))</f>
        <v/>
      </c>
      <c r="M120" s="33" t="str">
        <f>IF(OR($A120="",$B120=""),"",IFERROR(IF(N(INDEX(Contratos!$N$5:$N$204,MATCH($B120,Contratos!$A$5:$A$204,0)))&lt;1,"",DATE(YEAR($A120),MONTH($A120),MIN(INDEX(Contratos!$N$5:$N$204,MATCH($B120,Contratos!$A$5:$A$204,0)),DAY(EOMONTH($A120,0))))),""))</f>
        <v/>
      </c>
    </row>
    <row r="121" spans="1:13" x14ac:dyDescent="0.25">
      <c r="A121" s="44"/>
      <c r="B121" s="23"/>
      <c r="C121" s="45" t="str">
        <f>IF($B121="","",IFERROR(INDEX(Contratos!$G$5:$G$204,MATCH($B121,Contratos!$A$5:$A$204,0)),""))</f>
        <v/>
      </c>
      <c r="D121" s="26"/>
      <c r="E121" s="45" t="str">
        <f>IF($B121="","",N($C121)+N($D121))</f>
        <v/>
      </c>
      <c r="F121" s="25"/>
      <c r="G121" s="30" t="str">
        <f>IF($M121="","",MAX(0,IF($F121="",TODAY(),$F121)-$M121))</f>
        <v/>
      </c>
      <c r="H121" s="45" t="str">
        <f>IF($B121="","",IF(N($G121)=0,0,ROUND(N($C121)*IFERROR(INDEX(Contratos!$O$5:$O$204,MATCH($B121,Contratos!$A$5:$A$204,0)),0)*$G121,0)))</f>
        <v/>
      </c>
      <c r="I121" s="26"/>
      <c r="J121" s="45" t="str">
        <f>IF($B121="","",N($E121)+N($H121)-N($I121))</f>
        <v/>
      </c>
      <c r="K121" s="46" t="str">
        <f>IF($B121="","",IF(N($I121)&lt;=0,"Pendiente",IF(N($J121)&lt;=0,"Pagado","Parcial")))</f>
        <v/>
      </c>
      <c r="L121" s="45" t="str">
        <f>IF($B121="","",MIN(N($I121),N($C121)+N($H121)))</f>
        <v/>
      </c>
      <c r="M121" s="33" t="str">
        <f>IF(OR($A121="",$B121=""),"",IFERROR(IF(N(INDEX(Contratos!$N$5:$N$204,MATCH($B121,Contratos!$A$5:$A$204,0)))&lt;1,"",DATE(YEAR($A121),MONTH($A121),MIN(INDEX(Contratos!$N$5:$N$204,MATCH($B121,Contratos!$A$5:$A$204,0)),DAY(EOMONTH($A121,0))))),""))</f>
        <v/>
      </c>
    </row>
    <row r="122" spans="1:13" x14ac:dyDescent="0.25">
      <c r="A122" s="47"/>
      <c r="B122" s="36"/>
      <c r="C122" s="45" t="str">
        <f>IF($B122="","",IFERROR(INDEX(Contratos!$G$5:$G$204,MATCH($B122,Contratos!$A$5:$A$204,0)),""))</f>
        <v/>
      </c>
      <c r="D122" s="39"/>
      <c r="E122" s="45" t="str">
        <f>IF($B122="","",N($C122)+N($D122))</f>
        <v/>
      </c>
      <c r="F122" s="38"/>
      <c r="G122" s="30" t="str">
        <f>IF($M122="","",MAX(0,IF($F122="",TODAY(),$F122)-$M122))</f>
        <v/>
      </c>
      <c r="H122" s="45" t="str">
        <f>IF($B122="","",IF(N($G122)=0,0,ROUND(N($C122)*IFERROR(INDEX(Contratos!$O$5:$O$204,MATCH($B122,Contratos!$A$5:$A$204,0)),0)*$G122,0)))</f>
        <v/>
      </c>
      <c r="I122" s="39"/>
      <c r="J122" s="45" t="str">
        <f>IF($B122="","",N($E122)+N($H122)-N($I122))</f>
        <v/>
      </c>
      <c r="K122" s="46" t="str">
        <f>IF($B122="","",IF(N($I122)&lt;=0,"Pendiente",IF(N($J122)&lt;=0,"Pagado","Parcial")))</f>
        <v/>
      </c>
      <c r="L122" s="45" t="str">
        <f>IF($B122="","",MIN(N($I122),N($C122)+N($H122)))</f>
        <v/>
      </c>
      <c r="M122" s="33" t="str">
        <f>IF(OR($A122="",$B122=""),"",IFERROR(IF(N(INDEX(Contratos!$N$5:$N$204,MATCH($B122,Contratos!$A$5:$A$204,0)))&lt;1,"",DATE(YEAR($A122),MONTH($A122),MIN(INDEX(Contratos!$N$5:$N$204,MATCH($B122,Contratos!$A$5:$A$204,0)),DAY(EOMONTH($A122,0))))),""))</f>
        <v/>
      </c>
    </row>
    <row r="123" spans="1:13" x14ac:dyDescent="0.25">
      <c r="A123" s="44"/>
      <c r="B123" s="23"/>
      <c r="C123" s="45" t="str">
        <f>IF($B123="","",IFERROR(INDEX(Contratos!$G$5:$G$204,MATCH($B123,Contratos!$A$5:$A$204,0)),""))</f>
        <v/>
      </c>
      <c r="D123" s="26"/>
      <c r="E123" s="45" t="str">
        <f>IF($B123="","",N($C123)+N($D123))</f>
        <v/>
      </c>
      <c r="F123" s="25"/>
      <c r="G123" s="30" t="str">
        <f>IF($M123="","",MAX(0,IF($F123="",TODAY(),$F123)-$M123))</f>
        <v/>
      </c>
      <c r="H123" s="45" t="str">
        <f>IF($B123="","",IF(N($G123)=0,0,ROUND(N($C123)*IFERROR(INDEX(Contratos!$O$5:$O$204,MATCH($B123,Contratos!$A$5:$A$204,0)),0)*$G123,0)))</f>
        <v/>
      </c>
      <c r="I123" s="26"/>
      <c r="J123" s="45" t="str">
        <f>IF($B123="","",N($E123)+N($H123)-N($I123))</f>
        <v/>
      </c>
      <c r="K123" s="46" t="str">
        <f>IF($B123="","",IF(N($I123)&lt;=0,"Pendiente",IF(N($J123)&lt;=0,"Pagado","Parcial")))</f>
        <v/>
      </c>
      <c r="L123" s="45" t="str">
        <f>IF($B123="","",MIN(N($I123),N($C123)+N($H123)))</f>
        <v/>
      </c>
      <c r="M123" s="33" t="str">
        <f>IF(OR($A123="",$B123=""),"",IFERROR(IF(N(INDEX(Contratos!$N$5:$N$204,MATCH($B123,Contratos!$A$5:$A$204,0)))&lt;1,"",DATE(YEAR($A123),MONTH($A123),MIN(INDEX(Contratos!$N$5:$N$204,MATCH($B123,Contratos!$A$5:$A$204,0)),DAY(EOMONTH($A123,0))))),""))</f>
        <v/>
      </c>
    </row>
    <row r="124" spans="1:13" x14ac:dyDescent="0.25">
      <c r="A124" s="47"/>
      <c r="B124" s="36"/>
      <c r="C124" s="45" t="str">
        <f>IF($B124="","",IFERROR(INDEX(Contratos!$G$5:$G$204,MATCH($B124,Contratos!$A$5:$A$204,0)),""))</f>
        <v/>
      </c>
      <c r="D124" s="39"/>
      <c r="E124" s="45" t="str">
        <f>IF($B124="","",N($C124)+N($D124))</f>
        <v/>
      </c>
      <c r="F124" s="38"/>
      <c r="G124" s="30" t="str">
        <f>IF($M124="","",MAX(0,IF($F124="",TODAY(),$F124)-$M124))</f>
        <v/>
      </c>
      <c r="H124" s="45" t="str">
        <f>IF($B124="","",IF(N($G124)=0,0,ROUND(N($C124)*IFERROR(INDEX(Contratos!$O$5:$O$204,MATCH($B124,Contratos!$A$5:$A$204,0)),0)*$G124,0)))</f>
        <v/>
      </c>
      <c r="I124" s="39"/>
      <c r="J124" s="45" t="str">
        <f>IF($B124="","",N($E124)+N($H124)-N($I124))</f>
        <v/>
      </c>
      <c r="K124" s="46" t="str">
        <f>IF($B124="","",IF(N($I124)&lt;=0,"Pendiente",IF(N($J124)&lt;=0,"Pagado","Parcial")))</f>
        <v/>
      </c>
      <c r="L124" s="45" t="str">
        <f>IF($B124="","",MIN(N($I124),N($C124)+N($H124)))</f>
        <v/>
      </c>
      <c r="M124" s="33" t="str">
        <f>IF(OR($A124="",$B124=""),"",IFERROR(IF(N(INDEX(Contratos!$N$5:$N$204,MATCH($B124,Contratos!$A$5:$A$204,0)))&lt;1,"",DATE(YEAR($A124),MONTH($A124),MIN(INDEX(Contratos!$N$5:$N$204,MATCH($B124,Contratos!$A$5:$A$204,0)),DAY(EOMONTH($A124,0))))),""))</f>
        <v/>
      </c>
    </row>
    <row r="125" spans="1:13" x14ac:dyDescent="0.25">
      <c r="A125" s="44"/>
      <c r="B125" s="23"/>
      <c r="C125" s="45" t="str">
        <f>IF($B125="","",IFERROR(INDEX(Contratos!$G$5:$G$204,MATCH($B125,Contratos!$A$5:$A$204,0)),""))</f>
        <v/>
      </c>
      <c r="D125" s="26"/>
      <c r="E125" s="45" t="str">
        <f>IF($B125="","",N($C125)+N($D125))</f>
        <v/>
      </c>
      <c r="F125" s="25"/>
      <c r="G125" s="30" t="str">
        <f>IF($M125="","",MAX(0,IF($F125="",TODAY(),$F125)-$M125))</f>
        <v/>
      </c>
      <c r="H125" s="45" t="str">
        <f>IF($B125="","",IF(N($G125)=0,0,ROUND(N($C125)*IFERROR(INDEX(Contratos!$O$5:$O$204,MATCH($B125,Contratos!$A$5:$A$204,0)),0)*$G125,0)))</f>
        <v/>
      </c>
      <c r="I125" s="26"/>
      <c r="J125" s="45" t="str">
        <f>IF($B125="","",N($E125)+N($H125)-N($I125))</f>
        <v/>
      </c>
      <c r="K125" s="46" t="str">
        <f>IF($B125="","",IF(N($I125)&lt;=0,"Pendiente",IF(N($J125)&lt;=0,"Pagado","Parcial")))</f>
        <v/>
      </c>
      <c r="L125" s="45" t="str">
        <f>IF($B125="","",MIN(N($I125),N($C125)+N($H125)))</f>
        <v/>
      </c>
      <c r="M125" s="33" t="str">
        <f>IF(OR($A125="",$B125=""),"",IFERROR(IF(N(INDEX(Contratos!$N$5:$N$204,MATCH($B125,Contratos!$A$5:$A$204,0)))&lt;1,"",DATE(YEAR($A125),MONTH($A125),MIN(INDEX(Contratos!$N$5:$N$204,MATCH($B125,Contratos!$A$5:$A$204,0)),DAY(EOMONTH($A125,0))))),""))</f>
        <v/>
      </c>
    </row>
    <row r="126" spans="1:13" x14ac:dyDescent="0.25">
      <c r="A126" s="47"/>
      <c r="B126" s="36"/>
      <c r="C126" s="45" t="str">
        <f>IF($B126="","",IFERROR(INDEX(Contratos!$G$5:$G$204,MATCH($B126,Contratos!$A$5:$A$204,0)),""))</f>
        <v/>
      </c>
      <c r="D126" s="39"/>
      <c r="E126" s="45" t="str">
        <f>IF($B126="","",N($C126)+N($D126))</f>
        <v/>
      </c>
      <c r="F126" s="38"/>
      <c r="G126" s="30" t="str">
        <f>IF($M126="","",MAX(0,IF($F126="",TODAY(),$F126)-$M126))</f>
        <v/>
      </c>
      <c r="H126" s="45" t="str">
        <f>IF($B126="","",IF(N($G126)=0,0,ROUND(N($C126)*IFERROR(INDEX(Contratos!$O$5:$O$204,MATCH($B126,Contratos!$A$5:$A$204,0)),0)*$G126,0)))</f>
        <v/>
      </c>
      <c r="I126" s="39"/>
      <c r="J126" s="45" t="str">
        <f>IF($B126="","",N($E126)+N($H126)-N($I126))</f>
        <v/>
      </c>
      <c r="K126" s="46" t="str">
        <f>IF($B126="","",IF(N($I126)&lt;=0,"Pendiente",IF(N($J126)&lt;=0,"Pagado","Parcial")))</f>
        <v/>
      </c>
      <c r="L126" s="45" t="str">
        <f>IF($B126="","",MIN(N($I126),N($C126)+N($H126)))</f>
        <v/>
      </c>
      <c r="M126" s="33" t="str">
        <f>IF(OR($A126="",$B126=""),"",IFERROR(IF(N(INDEX(Contratos!$N$5:$N$204,MATCH($B126,Contratos!$A$5:$A$204,0)))&lt;1,"",DATE(YEAR($A126),MONTH($A126),MIN(INDEX(Contratos!$N$5:$N$204,MATCH($B126,Contratos!$A$5:$A$204,0)),DAY(EOMONTH($A126,0))))),""))</f>
        <v/>
      </c>
    </row>
    <row r="127" spans="1:13" x14ac:dyDescent="0.25">
      <c r="A127" s="44"/>
      <c r="B127" s="23"/>
      <c r="C127" s="45" t="str">
        <f>IF($B127="","",IFERROR(INDEX(Contratos!$G$5:$G$204,MATCH($B127,Contratos!$A$5:$A$204,0)),""))</f>
        <v/>
      </c>
      <c r="D127" s="26"/>
      <c r="E127" s="45" t="str">
        <f>IF($B127="","",N($C127)+N($D127))</f>
        <v/>
      </c>
      <c r="F127" s="25"/>
      <c r="G127" s="30" t="str">
        <f>IF($M127="","",MAX(0,IF($F127="",TODAY(),$F127)-$M127))</f>
        <v/>
      </c>
      <c r="H127" s="45" t="str">
        <f>IF($B127="","",IF(N($G127)=0,0,ROUND(N($C127)*IFERROR(INDEX(Contratos!$O$5:$O$204,MATCH($B127,Contratos!$A$5:$A$204,0)),0)*$G127,0)))</f>
        <v/>
      </c>
      <c r="I127" s="26"/>
      <c r="J127" s="45" t="str">
        <f>IF($B127="","",N($E127)+N($H127)-N($I127))</f>
        <v/>
      </c>
      <c r="K127" s="46" t="str">
        <f>IF($B127="","",IF(N($I127)&lt;=0,"Pendiente",IF(N($J127)&lt;=0,"Pagado","Parcial")))</f>
        <v/>
      </c>
      <c r="L127" s="45" t="str">
        <f>IF($B127="","",MIN(N($I127),N($C127)+N($H127)))</f>
        <v/>
      </c>
      <c r="M127" s="33" t="str">
        <f>IF(OR($A127="",$B127=""),"",IFERROR(IF(N(INDEX(Contratos!$N$5:$N$204,MATCH($B127,Contratos!$A$5:$A$204,0)))&lt;1,"",DATE(YEAR($A127),MONTH($A127),MIN(INDEX(Contratos!$N$5:$N$204,MATCH($B127,Contratos!$A$5:$A$204,0)),DAY(EOMONTH($A127,0))))),""))</f>
        <v/>
      </c>
    </row>
    <row r="128" spans="1:13" x14ac:dyDescent="0.25">
      <c r="A128" s="47"/>
      <c r="B128" s="36"/>
      <c r="C128" s="45" t="str">
        <f>IF($B128="","",IFERROR(INDEX(Contratos!$G$5:$G$204,MATCH($B128,Contratos!$A$5:$A$204,0)),""))</f>
        <v/>
      </c>
      <c r="D128" s="39"/>
      <c r="E128" s="45" t="str">
        <f>IF($B128="","",N($C128)+N($D128))</f>
        <v/>
      </c>
      <c r="F128" s="38"/>
      <c r="G128" s="30" t="str">
        <f>IF($M128="","",MAX(0,IF($F128="",TODAY(),$F128)-$M128))</f>
        <v/>
      </c>
      <c r="H128" s="45" t="str">
        <f>IF($B128="","",IF(N($G128)=0,0,ROUND(N($C128)*IFERROR(INDEX(Contratos!$O$5:$O$204,MATCH($B128,Contratos!$A$5:$A$204,0)),0)*$G128,0)))</f>
        <v/>
      </c>
      <c r="I128" s="39"/>
      <c r="J128" s="45" t="str">
        <f>IF($B128="","",N($E128)+N($H128)-N($I128))</f>
        <v/>
      </c>
      <c r="K128" s="46" t="str">
        <f>IF($B128="","",IF(N($I128)&lt;=0,"Pendiente",IF(N($J128)&lt;=0,"Pagado","Parcial")))</f>
        <v/>
      </c>
      <c r="L128" s="45" t="str">
        <f>IF($B128="","",MIN(N($I128),N($C128)+N($H128)))</f>
        <v/>
      </c>
      <c r="M128" s="33" t="str">
        <f>IF(OR($A128="",$B128=""),"",IFERROR(IF(N(INDEX(Contratos!$N$5:$N$204,MATCH($B128,Contratos!$A$5:$A$204,0)))&lt;1,"",DATE(YEAR($A128),MONTH($A128),MIN(INDEX(Contratos!$N$5:$N$204,MATCH($B128,Contratos!$A$5:$A$204,0)),DAY(EOMONTH($A128,0))))),""))</f>
        <v/>
      </c>
    </row>
    <row r="129" spans="1:13" x14ac:dyDescent="0.25">
      <c r="A129" s="44"/>
      <c r="B129" s="23"/>
      <c r="C129" s="45" t="str">
        <f>IF($B129="","",IFERROR(INDEX(Contratos!$G$5:$G$204,MATCH($B129,Contratos!$A$5:$A$204,0)),""))</f>
        <v/>
      </c>
      <c r="D129" s="26"/>
      <c r="E129" s="45" t="str">
        <f>IF($B129="","",N($C129)+N($D129))</f>
        <v/>
      </c>
      <c r="F129" s="25"/>
      <c r="G129" s="30" t="str">
        <f>IF($M129="","",MAX(0,IF($F129="",TODAY(),$F129)-$M129))</f>
        <v/>
      </c>
      <c r="H129" s="45" t="str">
        <f>IF($B129="","",IF(N($G129)=0,0,ROUND(N($C129)*IFERROR(INDEX(Contratos!$O$5:$O$204,MATCH($B129,Contratos!$A$5:$A$204,0)),0)*$G129,0)))</f>
        <v/>
      </c>
      <c r="I129" s="26"/>
      <c r="J129" s="45" t="str">
        <f>IF($B129="","",N($E129)+N($H129)-N($I129))</f>
        <v/>
      </c>
      <c r="K129" s="46" t="str">
        <f>IF($B129="","",IF(N($I129)&lt;=0,"Pendiente",IF(N($J129)&lt;=0,"Pagado","Parcial")))</f>
        <v/>
      </c>
      <c r="L129" s="45" t="str">
        <f>IF($B129="","",MIN(N($I129),N($C129)+N($H129)))</f>
        <v/>
      </c>
      <c r="M129" s="33" t="str">
        <f>IF(OR($A129="",$B129=""),"",IFERROR(IF(N(INDEX(Contratos!$N$5:$N$204,MATCH($B129,Contratos!$A$5:$A$204,0)))&lt;1,"",DATE(YEAR($A129),MONTH($A129),MIN(INDEX(Contratos!$N$5:$N$204,MATCH($B129,Contratos!$A$5:$A$204,0)),DAY(EOMONTH($A129,0))))),""))</f>
        <v/>
      </c>
    </row>
    <row r="130" spans="1:13" x14ac:dyDescent="0.25">
      <c r="A130" s="47"/>
      <c r="B130" s="36"/>
      <c r="C130" s="45" t="str">
        <f>IF($B130="","",IFERROR(INDEX(Contratos!$G$5:$G$204,MATCH($B130,Contratos!$A$5:$A$204,0)),""))</f>
        <v/>
      </c>
      <c r="D130" s="39"/>
      <c r="E130" s="45" t="str">
        <f>IF($B130="","",N($C130)+N($D130))</f>
        <v/>
      </c>
      <c r="F130" s="38"/>
      <c r="G130" s="30" t="str">
        <f>IF($M130="","",MAX(0,IF($F130="",TODAY(),$F130)-$M130))</f>
        <v/>
      </c>
      <c r="H130" s="45" t="str">
        <f>IF($B130="","",IF(N($G130)=0,0,ROUND(N($C130)*IFERROR(INDEX(Contratos!$O$5:$O$204,MATCH($B130,Contratos!$A$5:$A$204,0)),0)*$G130,0)))</f>
        <v/>
      </c>
      <c r="I130" s="39"/>
      <c r="J130" s="45" t="str">
        <f>IF($B130="","",N($E130)+N($H130)-N($I130))</f>
        <v/>
      </c>
      <c r="K130" s="46" t="str">
        <f>IF($B130="","",IF(N($I130)&lt;=0,"Pendiente",IF(N($J130)&lt;=0,"Pagado","Parcial")))</f>
        <v/>
      </c>
      <c r="L130" s="45" t="str">
        <f>IF($B130="","",MIN(N($I130),N($C130)+N($H130)))</f>
        <v/>
      </c>
      <c r="M130" s="33" t="str">
        <f>IF(OR($A130="",$B130=""),"",IFERROR(IF(N(INDEX(Contratos!$N$5:$N$204,MATCH($B130,Contratos!$A$5:$A$204,0)))&lt;1,"",DATE(YEAR($A130),MONTH($A130),MIN(INDEX(Contratos!$N$5:$N$204,MATCH($B130,Contratos!$A$5:$A$204,0)),DAY(EOMONTH($A130,0))))),""))</f>
        <v/>
      </c>
    </row>
    <row r="131" spans="1:13" x14ac:dyDescent="0.25">
      <c r="A131" s="44"/>
      <c r="B131" s="23"/>
      <c r="C131" s="45" t="str">
        <f>IF($B131="","",IFERROR(INDEX(Contratos!$G$5:$G$204,MATCH($B131,Contratos!$A$5:$A$204,0)),""))</f>
        <v/>
      </c>
      <c r="D131" s="26"/>
      <c r="E131" s="45" t="str">
        <f>IF($B131="","",N($C131)+N($D131))</f>
        <v/>
      </c>
      <c r="F131" s="25"/>
      <c r="G131" s="30" t="str">
        <f>IF($M131="","",MAX(0,IF($F131="",TODAY(),$F131)-$M131))</f>
        <v/>
      </c>
      <c r="H131" s="45" t="str">
        <f>IF($B131="","",IF(N($G131)=0,0,ROUND(N($C131)*IFERROR(INDEX(Contratos!$O$5:$O$204,MATCH($B131,Contratos!$A$5:$A$204,0)),0)*$G131,0)))</f>
        <v/>
      </c>
      <c r="I131" s="26"/>
      <c r="J131" s="45" t="str">
        <f>IF($B131="","",N($E131)+N($H131)-N($I131))</f>
        <v/>
      </c>
      <c r="K131" s="46" t="str">
        <f>IF($B131="","",IF(N($I131)&lt;=0,"Pendiente",IF(N($J131)&lt;=0,"Pagado","Parcial")))</f>
        <v/>
      </c>
      <c r="L131" s="45" t="str">
        <f>IF($B131="","",MIN(N($I131),N($C131)+N($H131)))</f>
        <v/>
      </c>
      <c r="M131" s="33" t="str">
        <f>IF(OR($A131="",$B131=""),"",IFERROR(IF(N(INDEX(Contratos!$N$5:$N$204,MATCH($B131,Contratos!$A$5:$A$204,0)))&lt;1,"",DATE(YEAR($A131),MONTH($A131),MIN(INDEX(Contratos!$N$5:$N$204,MATCH($B131,Contratos!$A$5:$A$204,0)),DAY(EOMONTH($A131,0))))),""))</f>
        <v/>
      </c>
    </row>
    <row r="132" spans="1:13" x14ac:dyDescent="0.25">
      <c r="A132" s="47"/>
      <c r="B132" s="36"/>
      <c r="C132" s="45" t="str">
        <f>IF($B132="","",IFERROR(INDEX(Contratos!$G$5:$G$204,MATCH($B132,Contratos!$A$5:$A$204,0)),""))</f>
        <v/>
      </c>
      <c r="D132" s="39"/>
      <c r="E132" s="45" t="str">
        <f>IF($B132="","",N($C132)+N($D132))</f>
        <v/>
      </c>
      <c r="F132" s="38"/>
      <c r="G132" s="30" t="str">
        <f>IF($M132="","",MAX(0,IF($F132="",TODAY(),$F132)-$M132))</f>
        <v/>
      </c>
      <c r="H132" s="45" t="str">
        <f>IF($B132="","",IF(N($G132)=0,0,ROUND(N($C132)*IFERROR(INDEX(Contratos!$O$5:$O$204,MATCH($B132,Contratos!$A$5:$A$204,0)),0)*$G132,0)))</f>
        <v/>
      </c>
      <c r="I132" s="39"/>
      <c r="J132" s="45" t="str">
        <f>IF($B132="","",N($E132)+N($H132)-N($I132))</f>
        <v/>
      </c>
      <c r="K132" s="46" t="str">
        <f>IF($B132="","",IF(N($I132)&lt;=0,"Pendiente",IF(N($J132)&lt;=0,"Pagado","Parcial")))</f>
        <v/>
      </c>
      <c r="L132" s="45" t="str">
        <f>IF($B132="","",MIN(N($I132),N($C132)+N($H132)))</f>
        <v/>
      </c>
      <c r="M132" s="33" t="str">
        <f>IF(OR($A132="",$B132=""),"",IFERROR(IF(N(INDEX(Contratos!$N$5:$N$204,MATCH($B132,Contratos!$A$5:$A$204,0)))&lt;1,"",DATE(YEAR($A132),MONTH($A132),MIN(INDEX(Contratos!$N$5:$N$204,MATCH($B132,Contratos!$A$5:$A$204,0)),DAY(EOMONTH($A132,0))))),""))</f>
        <v/>
      </c>
    </row>
    <row r="133" spans="1:13" x14ac:dyDescent="0.25">
      <c r="A133" s="44"/>
      <c r="B133" s="23"/>
      <c r="C133" s="45" t="str">
        <f>IF($B133="","",IFERROR(INDEX(Contratos!$G$5:$G$204,MATCH($B133,Contratos!$A$5:$A$204,0)),""))</f>
        <v/>
      </c>
      <c r="D133" s="26"/>
      <c r="E133" s="45" t="str">
        <f>IF($B133="","",N($C133)+N($D133))</f>
        <v/>
      </c>
      <c r="F133" s="25"/>
      <c r="G133" s="30" t="str">
        <f>IF($M133="","",MAX(0,IF($F133="",TODAY(),$F133)-$M133))</f>
        <v/>
      </c>
      <c r="H133" s="45" t="str">
        <f>IF($B133="","",IF(N($G133)=0,0,ROUND(N($C133)*IFERROR(INDEX(Contratos!$O$5:$O$204,MATCH($B133,Contratos!$A$5:$A$204,0)),0)*$G133,0)))</f>
        <v/>
      </c>
      <c r="I133" s="26"/>
      <c r="J133" s="45" t="str">
        <f>IF($B133="","",N($E133)+N($H133)-N($I133))</f>
        <v/>
      </c>
      <c r="K133" s="46" t="str">
        <f>IF($B133="","",IF(N($I133)&lt;=0,"Pendiente",IF(N($J133)&lt;=0,"Pagado","Parcial")))</f>
        <v/>
      </c>
      <c r="L133" s="45" t="str">
        <f>IF($B133="","",MIN(N($I133),N($C133)+N($H133)))</f>
        <v/>
      </c>
      <c r="M133" s="33" t="str">
        <f>IF(OR($A133="",$B133=""),"",IFERROR(IF(N(INDEX(Contratos!$N$5:$N$204,MATCH($B133,Contratos!$A$5:$A$204,0)))&lt;1,"",DATE(YEAR($A133),MONTH($A133),MIN(INDEX(Contratos!$N$5:$N$204,MATCH($B133,Contratos!$A$5:$A$204,0)),DAY(EOMONTH($A133,0))))),""))</f>
        <v/>
      </c>
    </row>
    <row r="134" spans="1:13" x14ac:dyDescent="0.25">
      <c r="A134" s="47"/>
      <c r="B134" s="36"/>
      <c r="C134" s="45" t="str">
        <f>IF($B134="","",IFERROR(INDEX(Contratos!$G$5:$G$204,MATCH($B134,Contratos!$A$5:$A$204,0)),""))</f>
        <v/>
      </c>
      <c r="D134" s="39"/>
      <c r="E134" s="45" t="str">
        <f>IF($B134="","",N($C134)+N($D134))</f>
        <v/>
      </c>
      <c r="F134" s="38"/>
      <c r="G134" s="30" t="str">
        <f>IF($M134="","",MAX(0,IF($F134="",TODAY(),$F134)-$M134))</f>
        <v/>
      </c>
      <c r="H134" s="45" t="str">
        <f>IF($B134="","",IF(N($G134)=0,0,ROUND(N($C134)*IFERROR(INDEX(Contratos!$O$5:$O$204,MATCH($B134,Contratos!$A$5:$A$204,0)),0)*$G134,0)))</f>
        <v/>
      </c>
      <c r="I134" s="39"/>
      <c r="J134" s="45" t="str">
        <f>IF($B134="","",N($E134)+N($H134)-N($I134))</f>
        <v/>
      </c>
      <c r="K134" s="46" t="str">
        <f>IF($B134="","",IF(N($I134)&lt;=0,"Pendiente",IF(N($J134)&lt;=0,"Pagado","Parcial")))</f>
        <v/>
      </c>
      <c r="L134" s="45" t="str">
        <f>IF($B134="","",MIN(N($I134),N($C134)+N($H134)))</f>
        <v/>
      </c>
      <c r="M134" s="33" t="str">
        <f>IF(OR($A134="",$B134=""),"",IFERROR(IF(N(INDEX(Contratos!$N$5:$N$204,MATCH($B134,Contratos!$A$5:$A$204,0)))&lt;1,"",DATE(YEAR($A134),MONTH($A134),MIN(INDEX(Contratos!$N$5:$N$204,MATCH($B134,Contratos!$A$5:$A$204,0)),DAY(EOMONTH($A134,0))))),""))</f>
        <v/>
      </c>
    </row>
    <row r="135" spans="1:13" x14ac:dyDescent="0.25">
      <c r="A135" s="44"/>
      <c r="B135" s="23"/>
      <c r="C135" s="45" t="str">
        <f>IF($B135="","",IFERROR(INDEX(Contratos!$G$5:$G$204,MATCH($B135,Contratos!$A$5:$A$204,0)),""))</f>
        <v/>
      </c>
      <c r="D135" s="26"/>
      <c r="E135" s="45" t="str">
        <f>IF($B135="","",N($C135)+N($D135))</f>
        <v/>
      </c>
      <c r="F135" s="25"/>
      <c r="G135" s="30" t="str">
        <f>IF($M135="","",MAX(0,IF($F135="",TODAY(),$F135)-$M135))</f>
        <v/>
      </c>
      <c r="H135" s="45" t="str">
        <f>IF($B135="","",IF(N($G135)=0,0,ROUND(N($C135)*IFERROR(INDEX(Contratos!$O$5:$O$204,MATCH($B135,Contratos!$A$5:$A$204,0)),0)*$G135,0)))</f>
        <v/>
      </c>
      <c r="I135" s="26"/>
      <c r="J135" s="45" t="str">
        <f>IF($B135="","",N($E135)+N($H135)-N($I135))</f>
        <v/>
      </c>
      <c r="K135" s="46" t="str">
        <f>IF($B135="","",IF(N($I135)&lt;=0,"Pendiente",IF(N($J135)&lt;=0,"Pagado","Parcial")))</f>
        <v/>
      </c>
      <c r="L135" s="45" t="str">
        <f>IF($B135="","",MIN(N($I135),N($C135)+N($H135)))</f>
        <v/>
      </c>
      <c r="M135" s="33" t="str">
        <f>IF(OR($A135="",$B135=""),"",IFERROR(IF(N(INDEX(Contratos!$N$5:$N$204,MATCH($B135,Contratos!$A$5:$A$204,0)))&lt;1,"",DATE(YEAR($A135),MONTH($A135),MIN(INDEX(Contratos!$N$5:$N$204,MATCH($B135,Contratos!$A$5:$A$204,0)),DAY(EOMONTH($A135,0))))),""))</f>
        <v/>
      </c>
    </row>
    <row r="136" spans="1:13" x14ac:dyDescent="0.25">
      <c r="A136" s="47"/>
      <c r="B136" s="36"/>
      <c r="C136" s="45" t="str">
        <f>IF($B136="","",IFERROR(INDEX(Contratos!$G$5:$G$204,MATCH($B136,Contratos!$A$5:$A$204,0)),""))</f>
        <v/>
      </c>
      <c r="D136" s="39"/>
      <c r="E136" s="45" t="str">
        <f>IF($B136="","",N($C136)+N($D136))</f>
        <v/>
      </c>
      <c r="F136" s="38"/>
      <c r="G136" s="30" t="str">
        <f>IF($M136="","",MAX(0,IF($F136="",TODAY(),$F136)-$M136))</f>
        <v/>
      </c>
      <c r="H136" s="45" t="str">
        <f>IF($B136="","",IF(N($G136)=0,0,ROUND(N($C136)*IFERROR(INDEX(Contratos!$O$5:$O$204,MATCH($B136,Contratos!$A$5:$A$204,0)),0)*$G136,0)))</f>
        <v/>
      </c>
      <c r="I136" s="39"/>
      <c r="J136" s="45" t="str">
        <f>IF($B136="","",N($E136)+N($H136)-N($I136))</f>
        <v/>
      </c>
      <c r="K136" s="46" t="str">
        <f>IF($B136="","",IF(N($I136)&lt;=0,"Pendiente",IF(N($J136)&lt;=0,"Pagado","Parcial")))</f>
        <v/>
      </c>
      <c r="L136" s="45" t="str">
        <f>IF($B136="","",MIN(N($I136),N($C136)+N($H136)))</f>
        <v/>
      </c>
      <c r="M136" s="33" t="str">
        <f>IF(OR($A136="",$B136=""),"",IFERROR(IF(N(INDEX(Contratos!$N$5:$N$204,MATCH($B136,Contratos!$A$5:$A$204,0)))&lt;1,"",DATE(YEAR($A136),MONTH($A136),MIN(INDEX(Contratos!$N$5:$N$204,MATCH($B136,Contratos!$A$5:$A$204,0)),DAY(EOMONTH($A136,0))))),""))</f>
        <v/>
      </c>
    </row>
    <row r="137" spans="1:13" x14ac:dyDescent="0.25">
      <c r="A137" s="44"/>
      <c r="B137" s="23"/>
      <c r="C137" s="45" t="str">
        <f>IF($B137="","",IFERROR(INDEX(Contratos!$G$5:$G$204,MATCH($B137,Contratos!$A$5:$A$204,0)),""))</f>
        <v/>
      </c>
      <c r="D137" s="26"/>
      <c r="E137" s="45" t="str">
        <f>IF($B137="","",N($C137)+N($D137))</f>
        <v/>
      </c>
      <c r="F137" s="25"/>
      <c r="G137" s="30" t="str">
        <f>IF($M137="","",MAX(0,IF($F137="",TODAY(),$F137)-$M137))</f>
        <v/>
      </c>
      <c r="H137" s="45" t="str">
        <f>IF($B137="","",IF(N($G137)=0,0,ROUND(N($C137)*IFERROR(INDEX(Contratos!$O$5:$O$204,MATCH($B137,Contratos!$A$5:$A$204,0)),0)*$G137,0)))</f>
        <v/>
      </c>
      <c r="I137" s="26"/>
      <c r="J137" s="45" t="str">
        <f>IF($B137="","",N($E137)+N($H137)-N($I137))</f>
        <v/>
      </c>
      <c r="K137" s="46" t="str">
        <f>IF($B137="","",IF(N($I137)&lt;=0,"Pendiente",IF(N($J137)&lt;=0,"Pagado","Parcial")))</f>
        <v/>
      </c>
      <c r="L137" s="45" t="str">
        <f>IF($B137="","",MIN(N($I137),N($C137)+N($H137)))</f>
        <v/>
      </c>
      <c r="M137" s="33" t="str">
        <f>IF(OR($A137="",$B137=""),"",IFERROR(IF(N(INDEX(Contratos!$N$5:$N$204,MATCH($B137,Contratos!$A$5:$A$204,0)))&lt;1,"",DATE(YEAR($A137),MONTH($A137),MIN(INDEX(Contratos!$N$5:$N$204,MATCH($B137,Contratos!$A$5:$A$204,0)),DAY(EOMONTH($A137,0))))),""))</f>
        <v/>
      </c>
    </row>
    <row r="138" spans="1:13" x14ac:dyDescent="0.25">
      <c r="A138" s="47"/>
      <c r="B138" s="36"/>
      <c r="C138" s="45" t="str">
        <f>IF($B138="","",IFERROR(INDEX(Contratos!$G$5:$G$204,MATCH($B138,Contratos!$A$5:$A$204,0)),""))</f>
        <v/>
      </c>
      <c r="D138" s="39"/>
      <c r="E138" s="45" t="str">
        <f>IF($B138="","",N($C138)+N($D138))</f>
        <v/>
      </c>
      <c r="F138" s="38"/>
      <c r="G138" s="30" t="str">
        <f>IF($M138="","",MAX(0,IF($F138="",TODAY(),$F138)-$M138))</f>
        <v/>
      </c>
      <c r="H138" s="45" t="str">
        <f>IF($B138="","",IF(N($G138)=0,0,ROUND(N($C138)*IFERROR(INDEX(Contratos!$O$5:$O$204,MATCH($B138,Contratos!$A$5:$A$204,0)),0)*$G138,0)))</f>
        <v/>
      </c>
      <c r="I138" s="39"/>
      <c r="J138" s="45" t="str">
        <f>IF($B138="","",N($E138)+N($H138)-N($I138))</f>
        <v/>
      </c>
      <c r="K138" s="46" t="str">
        <f>IF($B138="","",IF(N($I138)&lt;=0,"Pendiente",IF(N($J138)&lt;=0,"Pagado","Parcial")))</f>
        <v/>
      </c>
      <c r="L138" s="45" t="str">
        <f>IF($B138="","",MIN(N($I138),N($C138)+N($H138)))</f>
        <v/>
      </c>
      <c r="M138" s="33" t="str">
        <f>IF(OR($A138="",$B138=""),"",IFERROR(IF(N(INDEX(Contratos!$N$5:$N$204,MATCH($B138,Contratos!$A$5:$A$204,0)))&lt;1,"",DATE(YEAR($A138),MONTH($A138),MIN(INDEX(Contratos!$N$5:$N$204,MATCH($B138,Contratos!$A$5:$A$204,0)),DAY(EOMONTH($A138,0))))),""))</f>
        <v/>
      </c>
    </row>
    <row r="139" spans="1:13" x14ac:dyDescent="0.25">
      <c r="A139" s="44"/>
      <c r="B139" s="23"/>
      <c r="C139" s="45" t="str">
        <f>IF($B139="","",IFERROR(INDEX(Contratos!$G$5:$G$204,MATCH($B139,Contratos!$A$5:$A$204,0)),""))</f>
        <v/>
      </c>
      <c r="D139" s="26"/>
      <c r="E139" s="45" t="str">
        <f>IF($B139="","",N($C139)+N($D139))</f>
        <v/>
      </c>
      <c r="F139" s="25"/>
      <c r="G139" s="30" t="str">
        <f>IF($M139="","",MAX(0,IF($F139="",TODAY(),$F139)-$M139))</f>
        <v/>
      </c>
      <c r="H139" s="45" t="str">
        <f>IF($B139="","",IF(N($G139)=0,0,ROUND(N($C139)*IFERROR(INDEX(Contratos!$O$5:$O$204,MATCH($B139,Contratos!$A$5:$A$204,0)),0)*$G139,0)))</f>
        <v/>
      </c>
      <c r="I139" s="26"/>
      <c r="J139" s="45" t="str">
        <f>IF($B139="","",N($E139)+N($H139)-N($I139))</f>
        <v/>
      </c>
      <c r="K139" s="46" t="str">
        <f>IF($B139="","",IF(N($I139)&lt;=0,"Pendiente",IF(N($J139)&lt;=0,"Pagado","Parcial")))</f>
        <v/>
      </c>
      <c r="L139" s="45" t="str">
        <f>IF($B139="","",MIN(N($I139),N($C139)+N($H139)))</f>
        <v/>
      </c>
      <c r="M139" s="33" t="str">
        <f>IF(OR($A139="",$B139=""),"",IFERROR(IF(N(INDEX(Contratos!$N$5:$N$204,MATCH($B139,Contratos!$A$5:$A$204,0)))&lt;1,"",DATE(YEAR($A139),MONTH($A139),MIN(INDEX(Contratos!$N$5:$N$204,MATCH($B139,Contratos!$A$5:$A$204,0)),DAY(EOMONTH($A139,0))))),""))</f>
        <v/>
      </c>
    </row>
    <row r="140" spans="1:13" x14ac:dyDescent="0.25">
      <c r="A140" s="47"/>
      <c r="B140" s="36"/>
      <c r="C140" s="45" t="str">
        <f>IF($B140="","",IFERROR(INDEX(Contratos!$G$5:$G$204,MATCH($B140,Contratos!$A$5:$A$204,0)),""))</f>
        <v/>
      </c>
      <c r="D140" s="39"/>
      <c r="E140" s="45" t="str">
        <f>IF($B140="","",N($C140)+N($D140))</f>
        <v/>
      </c>
      <c r="F140" s="38"/>
      <c r="G140" s="30" t="str">
        <f>IF($M140="","",MAX(0,IF($F140="",TODAY(),$F140)-$M140))</f>
        <v/>
      </c>
      <c r="H140" s="45" t="str">
        <f>IF($B140="","",IF(N($G140)=0,0,ROUND(N($C140)*IFERROR(INDEX(Contratos!$O$5:$O$204,MATCH($B140,Contratos!$A$5:$A$204,0)),0)*$G140,0)))</f>
        <v/>
      </c>
      <c r="I140" s="39"/>
      <c r="J140" s="45" t="str">
        <f>IF($B140="","",N($E140)+N($H140)-N($I140))</f>
        <v/>
      </c>
      <c r="K140" s="46" t="str">
        <f>IF($B140="","",IF(N($I140)&lt;=0,"Pendiente",IF(N($J140)&lt;=0,"Pagado","Parcial")))</f>
        <v/>
      </c>
      <c r="L140" s="45" t="str">
        <f>IF($B140="","",MIN(N($I140),N($C140)+N($H140)))</f>
        <v/>
      </c>
      <c r="M140" s="33" t="str">
        <f>IF(OR($A140="",$B140=""),"",IFERROR(IF(N(INDEX(Contratos!$N$5:$N$204,MATCH($B140,Contratos!$A$5:$A$204,0)))&lt;1,"",DATE(YEAR($A140),MONTH($A140),MIN(INDEX(Contratos!$N$5:$N$204,MATCH($B140,Contratos!$A$5:$A$204,0)),DAY(EOMONTH($A140,0))))),""))</f>
        <v/>
      </c>
    </row>
    <row r="141" spans="1:13" x14ac:dyDescent="0.25">
      <c r="A141" s="44"/>
      <c r="B141" s="23"/>
      <c r="C141" s="45" t="str">
        <f>IF($B141="","",IFERROR(INDEX(Contratos!$G$5:$G$204,MATCH($B141,Contratos!$A$5:$A$204,0)),""))</f>
        <v/>
      </c>
      <c r="D141" s="26"/>
      <c r="E141" s="45" t="str">
        <f>IF($B141="","",N($C141)+N($D141))</f>
        <v/>
      </c>
      <c r="F141" s="25"/>
      <c r="G141" s="30" t="str">
        <f>IF($M141="","",MAX(0,IF($F141="",TODAY(),$F141)-$M141))</f>
        <v/>
      </c>
      <c r="H141" s="45" t="str">
        <f>IF($B141="","",IF(N($G141)=0,0,ROUND(N($C141)*IFERROR(INDEX(Contratos!$O$5:$O$204,MATCH($B141,Contratos!$A$5:$A$204,0)),0)*$G141,0)))</f>
        <v/>
      </c>
      <c r="I141" s="26"/>
      <c r="J141" s="45" t="str">
        <f>IF($B141="","",N($E141)+N($H141)-N($I141))</f>
        <v/>
      </c>
      <c r="K141" s="46" t="str">
        <f>IF($B141="","",IF(N($I141)&lt;=0,"Pendiente",IF(N($J141)&lt;=0,"Pagado","Parcial")))</f>
        <v/>
      </c>
      <c r="L141" s="45" t="str">
        <f>IF($B141="","",MIN(N($I141),N($C141)+N($H141)))</f>
        <v/>
      </c>
      <c r="M141" s="33" t="str">
        <f>IF(OR($A141="",$B141=""),"",IFERROR(IF(N(INDEX(Contratos!$N$5:$N$204,MATCH($B141,Contratos!$A$5:$A$204,0)))&lt;1,"",DATE(YEAR($A141),MONTH($A141),MIN(INDEX(Contratos!$N$5:$N$204,MATCH($B141,Contratos!$A$5:$A$204,0)),DAY(EOMONTH($A141,0))))),""))</f>
        <v/>
      </c>
    </row>
    <row r="142" spans="1:13" x14ac:dyDescent="0.25">
      <c r="A142" s="47"/>
      <c r="B142" s="36"/>
      <c r="C142" s="45" t="str">
        <f>IF($B142="","",IFERROR(INDEX(Contratos!$G$5:$G$204,MATCH($B142,Contratos!$A$5:$A$204,0)),""))</f>
        <v/>
      </c>
      <c r="D142" s="39"/>
      <c r="E142" s="45" t="str">
        <f>IF($B142="","",N($C142)+N($D142))</f>
        <v/>
      </c>
      <c r="F142" s="38"/>
      <c r="G142" s="30" t="str">
        <f>IF($M142="","",MAX(0,IF($F142="",TODAY(),$F142)-$M142))</f>
        <v/>
      </c>
      <c r="H142" s="45" t="str">
        <f>IF($B142="","",IF(N($G142)=0,0,ROUND(N($C142)*IFERROR(INDEX(Contratos!$O$5:$O$204,MATCH($B142,Contratos!$A$5:$A$204,0)),0)*$G142,0)))</f>
        <v/>
      </c>
      <c r="I142" s="39"/>
      <c r="J142" s="45" t="str">
        <f>IF($B142="","",N($E142)+N($H142)-N($I142))</f>
        <v/>
      </c>
      <c r="K142" s="46" t="str">
        <f>IF($B142="","",IF(N($I142)&lt;=0,"Pendiente",IF(N($J142)&lt;=0,"Pagado","Parcial")))</f>
        <v/>
      </c>
      <c r="L142" s="45" t="str">
        <f>IF($B142="","",MIN(N($I142),N($C142)+N($H142)))</f>
        <v/>
      </c>
      <c r="M142" s="33" t="str">
        <f>IF(OR($A142="",$B142=""),"",IFERROR(IF(N(INDEX(Contratos!$N$5:$N$204,MATCH($B142,Contratos!$A$5:$A$204,0)))&lt;1,"",DATE(YEAR($A142),MONTH($A142),MIN(INDEX(Contratos!$N$5:$N$204,MATCH($B142,Contratos!$A$5:$A$204,0)),DAY(EOMONTH($A142,0))))),""))</f>
        <v/>
      </c>
    </row>
    <row r="143" spans="1:13" x14ac:dyDescent="0.25">
      <c r="A143" s="44"/>
      <c r="B143" s="23"/>
      <c r="C143" s="45" t="str">
        <f>IF($B143="","",IFERROR(INDEX(Contratos!$G$5:$G$204,MATCH($B143,Contratos!$A$5:$A$204,0)),""))</f>
        <v/>
      </c>
      <c r="D143" s="26"/>
      <c r="E143" s="45" t="str">
        <f>IF($B143="","",N($C143)+N($D143))</f>
        <v/>
      </c>
      <c r="F143" s="25"/>
      <c r="G143" s="30" t="str">
        <f>IF($M143="","",MAX(0,IF($F143="",TODAY(),$F143)-$M143))</f>
        <v/>
      </c>
      <c r="H143" s="45" t="str">
        <f>IF($B143="","",IF(N($G143)=0,0,ROUND(N($C143)*IFERROR(INDEX(Contratos!$O$5:$O$204,MATCH($B143,Contratos!$A$5:$A$204,0)),0)*$G143,0)))</f>
        <v/>
      </c>
      <c r="I143" s="26"/>
      <c r="J143" s="45" t="str">
        <f>IF($B143="","",N($E143)+N($H143)-N($I143))</f>
        <v/>
      </c>
      <c r="K143" s="46" t="str">
        <f>IF($B143="","",IF(N($I143)&lt;=0,"Pendiente",IF(N($J143)&lt;=0,"Pagado","Parcial")))</f>
        <v/>
      </c>
      <c r="L143" s="45" t="str">
        <f>IF($B143="","",MIN(N($I143),N($C143)+N($H143)))</f>
        <v/>
      </c>
      <c r="M143" s="33" t="str">
        <f>IF(OR($A143="",$B143=""),"",IFERROR(IF(N(INDEX(Contratos!$N$5:$N$204,MATCH($B143,Contratos!$A$5:$A$204,0)))&lt;1,"",DATE(YEAR($A143),MONTH($A143),MIN(INDEX(Contratos!$N$5:$N$204,MATCH($B143,Contratos!$A$5:$A$204,0)),DAY(EOMONTH($A143,0))))),""))</f>
        <v/>
      </c>
    </row>
    <row r="144" spans="1:13" x14ac:dyDescent="0.25">
      <c r="A144" s="47"/>
      <c r="B144" s="36"/>
      <c r="C144" s="45" t="str">
        <f>IF($B144="","",IFERROR(INDEX(Contratos!$G$5:$G$204,MATCH($B144,Contratos!$A$5:$A$204,0)),""))</f>
        <v/>
      </c>
      <c r="D144" s="39"/>
      <c r="E144" s="45" t="str">
        <f>IF($B144="","",N($C144)+N($D144))</f>
        <v/>
      </c>
      <c r="F144" s="38"/>
      <c r="G144" s="30" t="str">
        <f>IF($M144="","",MAX(0,IF($F144="",TODAY(),$F144)-$M144))</f>
        <v/>
      </c>
      <c r="H144" s="45" t="str">
        <f>IF($B144="","",IF(N($G144)=0,0,ROUND(N($C144)*IFERROR(INDEX(Contratos!$O$5:$O$204,MATCH($B144,Contratos!$A$5:$A$204,0)),0)*$G144,0)))</f>
        <v/>
      </c>
      <c r="I144" s="39"/>
      <c r="J144" s="45" t="str">
        <f>IF($B144="","",N($E144)+N($H144)-N($I144))</f>
        <v/>
      </c>
      <c r="K144" s="46" t="str">
        <f>IF($B144="","",IF(N($I144)&lt;=0,"Pendiente",IF(N($J144)&lt;=0,"Pagado","Parcial")))</f>
        <v/>
      </c>
      <c r="L144" s="45" t="str">
        <f>IF($B144="","",MIN(N($I144),N($C144)+N($H144)))</f>
        <v/>
      </c>
      <c r="M144" s="33" t="str">
        <f>IF(OR($A144="",$B144=""),"",IFERROR(IF(N(INDEX(Contratos!$N$5:$N$204,MATCH($B144,Contratos!$A$5:$A$204,0)))&lt;1,"",DATE(YEAR($A144),MONTH($A144),MIN(INDEX(Contratos!$N$5:$N$204,MATCH($B144,Contratos!$A$5:$A$204,0)),DAY(EOMONTH($A144,0))))),""))</f>
        <v/>
      </c>
    </row>
    <row r="145" spans="1:13" x14ac:dyDescent="0.25">
      <c r="A145" s="44"/>
      <c r="B145" s="23"/>
      <c r="C145" s="45" t="str">
        <f>IF($B145="","",IFERROR(INDEX(Contratos!$G$5:$G$204,MATCH($B145,Contratos!$A$5:$A$204,0)),""))</f>
        <v/>
      </c>
      <c r="D145" s="26"/>
      <c r="E145" s="45" t="str">
        <f>IF($B145="","",N($C145)+N($D145))</f>
        <v/>
      </c>
      <c r="F145" s="25"/>
      <c r="G145" s="30" t="str">
        <f>IF($M145="","",MAX(0,IF($F145="",TODAY(),$F145)-$M145))</f>
        <v/>
      </c>
      <c r="H145" s="45" t="str">
        <f>IF($B145="","",IF(N($G145)=0,0,ROUND(N($C145)*IFERROR(INDEX(Contratos!$O$5:$O$204,MATCH($B145,Contratos!$A$5:$A$204,0)),0)*$G145,0)))</f>
        <v/>
      </c>
      <c r="I145" s="26"/>
      <c r="J145" s="45" t="str">
        <f>IF($B145="","",N($E145)+N($H145)-N($I145))</f>
        <v/>
      </c>
      <c r="K145" s="46" t="str">
        <f>IF($B145="","",IF(N($I145)&lt;=0,"Pendiente",IF(N($J145)&lt;=0,"Pagado","Parcial")))</f>
        <v/>
      </c>
      <c r="L145" s="45" t="str">
        <f>IF($B145="","",MIN(N($I145),N($C145)+N($H145)))</f>
        <v/>
      </c>
      <c r="M145" s="33" t="str">
        <f>IF(OR($A145="",$B145=""),"",IFERROR(IF(N(INDEX(Contratos!$N$5:$N$204,MATCH($B145,Contratos!$A$5:$A$204,0)))&lt;1,"",DATE(YEAR($A145),MONTH($A145),MIN(INDEX(Contratos!$N$5:$N$204,MATCH($B145,Contratos!$A$5:$A$204,0)),DAY(EOMONTH($A145,0))))),""))</f>
        <v/>
      </c>
    </row>
    <row r="146" spans="1:13" x14ac:dyDescent="0.25">
      <c r="A146" s="47"/>
      <c r="B146" s="36"/>
      <c r="C146" s="45" t="str">
        <f>IF($B146="","",IFERROR(INDEX(Contratos!$G$5:$G$204,MATCH($B146,Contratos!$A$5:$A$204,0)),""))</f>
        <v/>
      </c>
      <c r="D146" s="39"/>
      <c r="E146" s="45" t="str">
        <f>IF($B146="","",N($C146)+N($D146))</f>
        <v/>
      </c>
      <c r="F146" s="38"/>
      <c r="G146" s="30" t="str">
        <f>IF($M146="","",MAX(0,IF($F146="",TODAY(),$F146)-$M146))</f>
        <v/>
      </c>
      <c r="H146" s="45" t="str">
        <f>IF($B146="","",IF(N($G146)=0,0,ROUND(N($C146)*IFERROR(INDEX(Contratos!$O$5:$O$204,MATCH($B146,Contratos!$A$5:$A$204,0)),0)*$G146,0)))</f>
        <v/>
      </c>
      <c r="I146" s="39"/>
      <c r="J146" s="45" t="str">
        <f>IF($B146="","",N($E146)+N($H146)-N($I146))</f>
        <v/>
      </c>
      <c r="K146" s="46" t="str">
        <f>IF($B146="","",IF(N($I146)&lt;=0,"Pendiente",IF(N($J146)&lt;=0,"Pagado","Parcial")))</f>
        <v/>
      </c>
      <c r="L146" s="45" t="str">
        <f>IF($B146="","",MIN(N($I146),N($C146)+N($H146)))</f>
        <v/>
      </c>
      <c r="M146" s="33" t="str">
        <f>IF(OR($A146="",$B146=""),"",IFERROR(IF(N(INDEX(Contratos!$N$5:$N$204,MATCH($B146,Contratos!$A$5:$A$204,0)))&lt;1,"",DATE(YEAR($A146),MONTH($A146),MIN(INDEX(Contratos!$N$5:$N$204,MATCH($B146,Contratos!$A$5:$A$204,0)),DAY(EOMONTH($A146,0))))),""))</f>
        <v/>
      </c>
    </row>
    <row r="147" spans="1:13" x14ac:dyDescent="0.25">
      <c r="A147" s="44"/>
      <c r="B147" s="23"/>
      <c r="C147" s="45" t="str">
        <f>IF($B147="","",IFERROR(INDEX(Contratos!$G$5:$G$204,MATCH($B147,Contratos!$A$5:$A$204,0)),""))</f>
        <v/>
      </c>
      <c r="D147" s="26"/>
      <c r="E147" s="45" t="str">
        <f>IF($B147="","",N($C147)+N($D147))</f>
        <v/>
      </c>
      <c r="F147" s="25"/>
      <c r="G147" s="30" t="str">
        <f>IF($M147="","",MAX(0,IF($F147="",TODAY(),$F147)-$M147))</f>
        <v/>
      </c>
      <c r="H147" s="45" t="str">
        <f>IF($B147="","",IF(N($G147)=0,0,ROUND(N($C147)*IFERROR(INDEX(Contratos!$O$5:$O$204,MATCH($B147,Contratos!$A$5:$A$204,0)),0)*$G147,0)))</f>
        <v/>
      </c>
      <c r="I147" s="26"/>
      <c r="J147" s="45" t="str">
        <f>IF($B147="","",N($E147)+N($H147)-N($I147))</f>
        <v/>
      </c>
      <c r="K147" s="46" t="str">
        <f>IF($B147="","",IF(N($I147)&lt;=0,"Pendiente",IF(N($J147)&lt;=0,"Pagado","Parcial")))</f>
        <v/>
      </c>
      <c r="L147" s="45" t="str">
        <f>IF($B147="","",MIN(N($I147),N($C147)+N($H147)))</f>
        <v/>
      </c>
      <c r="M147" s="33" t="str">
        <f>IF(OR($A147="",$B147=""),"",IFERROR(IF(N(INDEX(Contratos!$N$5:$N$204,MATCH($B147,Contratos!$A$5:$A$204,0)))&lt;1,"",DATE(YEAR($A147),MONTH($A147),MIN(INDEX(Contratos!$N$5:$N$204,MATCH($B147,Contratos!$A$5:$A$204,0)),DAY(EOMONTH($A147,0))))),""))</f>
        <v/>
      </c>
    </row>
    <row r="148" spans="1:13" x14ac:dyDescent="0.25">
      <c r="A148" s="47"/>
      <c r="B148" s="36"/>
      <c r="C148" s="45" t="str">
        <f>IF($B148="","",IFERROR(INDEX(Contratos!$G$5:$G$204,MATCH($B148,Contratos!$A$5:$A$204,0)),""))</f>
        <v/>
      </c>
      <c r="D148" s="39"/>
      <c r="E148" s="45" t="str">
        <f>IF($B148="","",N($C148)+N($D148))</f>
        <v/>
      </c>
      <c r="F148" s="38"/>
      <c r="G148" s="30" t="str">
        <f>IF($M148="","",MAX(0,IF($F148="",TODAY(),$F148)-$M148))</f>
        <v/>
      </c>
      <c r="H148" s="45" t="str">
        <f>IF($B148="","",IF(N($G148)=0,0,ROUND(N($C148)*IFERROR(INDEX(Contratos!$O$5:$O$204,MATCH($B148,Contratos!$A$5:$A$204,0)),0)*$G148,0)))</f>
        <v/>
      </c>
      <c r="I148" s="39"/>
      <c r="J148" s="45" t="str">
        <f>IF($B148="","",N($E148)+N($H148)-N($I148))</f>
        <v/>
      </c>
      <c r="K148" s="46" t="str">
        <f>IF($B148="","",IF(N($I148)&lt;=0,"Pendiente",IF(N($J148)&lt;=0,"Pagado","Parcial")))</f>
        <v/>
      </c>
      <c r="L148" s="45" t="str">
        <f>IF($B148="","",MIN(N($I148),N($C148)+N($H148)))</f>
        <v/>
      </c>
      <c r="M148" s="33" t="str">
        <f>IF(OR($A148="",$B148=""),"",IFERROR(IF(N(INDEX(Contratos!$N$5:$N$204,MATCH($B148,Contratos!$A$5:$A$204,0)))&lt;1,"",DATE(YEAR($A148),MONTH($A148),MIN(INDEX(Contratos!$N$5:$N$204,MATCH($B148,Contratos!$A$5:$A$204,0)),DAY(EOMONTH($A148,0))))),""))</f>
        <v/>
      </c>
    </row>
    <row r="149" spans="1:13" x14ac:dyDescent="0.25">
      <c r="A149" s="44"/>
      <c r="B149" s="23"/>
      <c r="C149" s="45" t="str">
        <f>IF($B149="","",IFERROR(INDEX(Contratos!$G$5:$G$204,MATCH($B149,Contratos!$A$5:$A$204,0)),""))</f>
        <v/>
      </c>
      <c r="D149" s="26"/>
      <c r="E149" s="45" t="str">
        <f>IF($B149="","",N($C149)+N($D149))</f>
        <v/>
      </c>
      <c r="F149" s="25"/>
      <c r="G149" s="30" t="str">
        <f>IF($M149="","",MAX(0,IF($F149="",TODAY(),$F149)-$M149))</f>
        <v/>
      </c>
      <c r="H149" s="45" t="str">
        <f>IF($B149="","",IF(N($G149)=0,0,ROUND(N($C149)*IFERROR(INDEX(Contratos!$O$5:$O$204,MATCH($B149,Contratos!$A$5:$A$204,0)),0)*$G149,0)))</f>
        <v/>
      </c>
      <c r="I149" s="26"/>
      <c r="J149" s="45" t="str">
        <f>IF($B149="","",N($E149)+N($H149)-N($I149))</f>
        <v/>
      </c>
      <c r="K149" s="46" t="str">
        <f>IF($B149="","",IF(N($I149)&lt;=0,"Pendiente",IF(N($J149)&lt;=0,"Pagado","Parcial")))</f>
        <v/>
      </c>
      <c r="L149" s="45" t="str">
        <f>IF($B149="","",MIN(N($I149),N($C149)+N($H149)))</f>
        <v/>
      </c>
      <c r="M149" s="33" t="str">
        <f>IF(OR($A149="",$B149=""),"",IFERROR(IF(N(INDEX(Contratos!$N$5:$N$204,MATCH($B149,Contratos!$A$5:$A$204,0)))&lt;1,"",DATE(YEAR($A149),MONTH($A149),MIN(INDEX(Contratos!$N$5:$N$204,MATCH($B149,Contratos!$A$5:$A$204,0)),DAY(EOMONTH($A149,0))))),""))</f>
        <v/>
      </c>
    </row>
    <row r="150" spans="1:13" x14ac:dyDescent="0.25">
      <c r="A150" s="47"/>
      <c r="B150" s="36"/>
      <c r="C150" s="45" t="str">
        <f>IF($B150="","",IFERROR(INDEX(Contratos!$G$5:$G$204,MATCH($B150,Contratos!$A$5:$A$204,0)),""))</f>
        <v/>
      </c>
      <c r="D150" s="39"/>
      <c r="E150" s="45" t="str">
        <f>IF($B150="","",N($C150)+N($D150))</f>
        <v/>
      </c>
      <c r="F150" s="38"/>
      <c r="G150" s="30" t="str">
        <f>IF($M150="","",MAX(0,IF($F150="",TODAY(),$F150)-$M150))</f>
        <v/>
      </c>
      <c r="H150" s="45" t="str">
        <f>IF($B150="","",IF(N($G150)=0,0,ROUND(N($C150)*IFERROR(INDEX(Contratos!$O$5:$O$204,MATCH($B150,Contratos!$A$5:$A$204,0)),0)*$G150,0)))</f>
        <v/>
      </c>
      <c r="I150" s="39"/>
      <c r="J150" s="45" t="str">
        <f>IF($B150="","",N($E150)+N($H150)-N($I150))</f>
        <v/>
      </c>
      <c r="K150" s="46" t="str">
        <f>IF($B150="","",IF(N($I150)&lt;=0,"Pendiente",IF(N($J150)&lt;=0,"Pagado","Parcial")))</f>
        <v/>
      </c>
      <c r="L150" s="45" t="str">
        <f>IF($B150="","",MIN(N($I150),N($C150)+N($H150)))</f>
        <v/>
      </c>
      <c r="M150" s="33" t="str">
        <f>IF(OR($A150="",$B150=""),"",IFERROR(IF(N(INDEX(Contratos!$N$5:$N$204,MATCH($B150,Contratos!$A$5:$A$204,0)))&lt;1,"",DATE(YEAR($A150),MONTH($A150),MIN(INDEX(Contratos!$N$5:$N$204,MATCH($B150,Contratos!$A$5:$A$204,0)),DAY(EOMONTH($A150,0))))),""))</f>
        <v/>
      </c>
    </row>
    <row r="151" spans="1:13" x14ac:dyDescent="0.25">
      <c r="A151" s="44"/>
      <c r="B151" s="23"/>
      <c r="C151" s="45" t="str">
        <f>IF($B151="","",IFERROR(INDEX(Contratos!$G$5:$G$204,MATCH($B151,Contratos!$A$5:$A$204,0)),""))</f>
        <v/>
      </c>
      <c r="D151" s="26"/>
      <c r="E151" s="45" t="str">
        <f>IF($B151="","",N($C151)+N($D151))</f>
        <v/>
      </c>
      <c r="F151" s="25"/>
      <c r="G151" s="30" t="str">
        <f>IF($M151="","",MAX(0,IF($F151="",TODAY(),$F151)-$M151))</f>
        <v/>
      </c>
      <c r="H151" s="45" t="str">
        <f>IF($B151="","",IF(N($G151)=0,0,ROUND(N($C151)*IFERROR(INDEX(Contratos!$O$5:$O$204,MATCH($B151,Contratos!$A$5:$A$204,0)),0)*$G151,0)))</f>
        <v/>
      </c>
      <c r="I151" s="26"/>
      <c r="J151" s="45" t="str">
        <f>IF($B151="","",N($E151)+N($H151)-N($I151))</f>
        <v/>
      </c>
      <c r="K151" s="46" t="str">
        <f>IF($B151="","",IF(N($I151)&lt;=0,"Pendiente",IF(N($J151)&lt;=0,"Pagado","Parcial")))</f>
        <v/>
      </c>
      <c r="L151" s="45" t="str">
        <f>IF($B151="","",MIN(N($I151),N($C151)+N($H151)))</f>
        <v/>
      </c>
      <c r="M151" s="33" t="str">
        <f>IF(OR($A151="",$B151=""),"",IFERROR(IF(N(INDEX(Contratos!$N$5:$N$204,MATCH($B151,Contratos!$A$5:$A$204,0)))&lt;1,"",DATE(YEAR($A151),MONTH($A151),MIN(INDEX(Contratos!$N$5:$N$204,MATCH($B151,Contratos!$A$5:$A$204,0)),DAY(EOMONTH($A151,0))))),""))</f>
        <v/>
      </c>
    </row>
    <row r="152" spans="1:13" x14ac:dyDescent="0.25">
      <c r="A152" s="47"/>
      <c r="B152" s="36"/>
      <c r="C152" s="45" t="str">
        <f>IF($B152="","",IFERROR(INDEX(Contratos!$G$5:$G$204,MATCH($B152,Contratos!$A$5:$A$204,0)),""))</f>
        <v/>
      </c>
      <c r="D152" s="39"/>
      <c r="E152" s="45" t="str">
        <f>IF($B152="","",N($C152)+N($D152))</f>
        <v/>
      </c>
      <c r="F152" s="38"/>
      <c r="G152" s="30" t="str">
        <f>IF($M152="","",MAX(0,IF($F152="",TODAY(),$F152)-$M152))</f>
        <v/>
      </c>
      <c r="H152" s="45" t="str">
        <f>IF($B152="","",IF(N($G152)=0,0,ROUND(N($C152)*IFERROR(INDEX(Contratos!$O$5:$O$204,MATCH($B152,Contratos!$A$5:$A$204,0)),0)*$G152,0)))</f>
        <v/>
      </c>
      <c r="I152" s="39"/>
      <c r="J152" s="45" t="str">
        <f>IF($B152="","",N($E152)+N($H152)-N($I152))</f>
        <v/>
      </c>
      <c r="K152" s="46" t="str">
        <f>IF($B152="","",IF(N($I152)&lt;=0,"Pendiente",IF(N($J152)&lt;=0,"Pagado","Parcial")))</f>
        <v/>
      </c>
      <c r="L152" s="45" t="str">
        <f>IF($B152="","",MIN(N($I152),N($C152)+N($H152)))</f>
        <v/>
      </c>
      <c r="M152" s="33" t="str">
        <f>IF(OR($A152="",$B152=""),"",IFERROR(IF(N(INDEX(Contratos!$N$5:$N$204,MATCH($B152,Contratos!$A$5:$A$204,0)))&lt;1,"",DATE(YEAR($A152),MONTH($A152),MIN(INDEX(Contratos!$N$5:$N$204,MATCH($B152,Contratos!$A$5:$A$204,0)),DAY(EOMONTH($A152,0))))),""))</f>
        <v/>
      </c>
    </row>
    <row r="153" spans="1:13" x14ac:dyDescent="0.25">
      <c r="A153" s="44"/>
      <c r="B153" s="23"/>
      <c r="C153" s="45" t="str">
        <f>IF($B153="","",IFERROR(INDEX(Contratos!$G$5:$G$204,MATCH($B153,Contratos!$A$5:$A$204,0)),""))</f>
        <v/>
      </c>
      <c r="D153" s="26"/>
      <c r="E153" s="45" t="str">
        <f>IF($B153="","",N($C153)+N($D153))</f>
        <v/>
      </c>
      <c r="F153" s="25"/>
      <c r="G153" s="30" t="str">
        <f>IF($M153="","",MAX(0,IF($F153="",TODAY(),$F153)-$M153))</f>
        <v/>
      </c>
      <c r="H153" s="45" t="str">
        <f>IF($B153="","",IF(N($G153)=0,0,ROUND(N($C153)*IFERROR(INDEX(Contratos!$O$5:$O$204,MATCH($B153,Contratos!$A$5:$A$204,0)),0)*$G153,0)))</f>
        <v/>
      </c>
      <c r="I153" s="26"/>
      <c r="J153" s="45" t="str">
        <f>IF($B153="","",N($E153)+N($H153)-N($I153))</f>
        <v/>
      </c>
      <c r="K153" s="46" t="str">
        <f>IF($B153="","",IF(N($I153)&lt;=0,"Pendiente",IF(N($J153)&lt;=0,"Pagado","Parcial")))</f>
        <v/>
      </c>
      <c r="L153" s="45" t="str">
        <f>IF($B153="","",MIN(N($I153),N($C153)+N($H153)))</f>
        <v/>
      </c>
      <c r="M153" s="33" t="str">
        <f>IF(OR($A153="",$B153=""),"",IFERROR(IF(N(INDEX(Contratos!$N$5:$N$204,MATCH($B153,Contratos!$A$5:$A$204,0)))&lt;1,"",DATE(YEAR($A153),MONTH($A153),MIN(INDEX(Contratos!$N$5:$N$204,MATCH($B153,Contratos!$A$5:$A$204,0)),DAY(EOMONTH($A153,0))))),""))</f>
        <v/>
      </c>
    </row>
    <row r="154" spans="1:13" x14ac:dyDescent="0.25">
      <c r="A154" s="47"/>
      <c r="B154" s="36"/>
      <c r="C154" s="45" t="str">
        <f>IF($B154="","",IFERROR(INDEX(Contratos!$G$5:$G$204,MATCH($B154,Contratos!$A$5:$A$204,0)),""))</f>
        <v/>
      </c>
      <c r="D154" s="39"/>
      <c r="E154" s="45" t="str">
        <f>IF($B154="","",N($C154)+N($D154))</f>
        <v/>
      </c>
      <c r="F154" s="38"/>
      <c r="G154" s="30" t="str">
        <f>IF($M154="","",MAX(0,IF($F154="",TODAY(),$F154)-$M154))</f>
        <v/>
      </c>
      <c r="H154" s="45" t="str">
        <f>IF($B154="","",IF(N($G154)=0,0,ROUND(N($C154)*IFERROR(INDEX(Contratos!$O$5:$O$204,MATCH($B154,Contratos!$A$5:$A$204,0)),0)*$G154,0)))</f>
        <v/>
      </c>
      <c r="I154" s="39"/>
      <c r="J154" s="45" t="str">
        <f>IF($B154="","",N($E154)+N($H154)-N($I154))</f>
        <v/>
      </c>
      <c r="K154" s="46" t="str">
        <f>IF($B154="","",IF(N($I154)&lt;=0,"Pendiente",IF(N($J154)&lt;=0,"Pagado","Parcial")))</f>
        <v/>
      </c>
      <c r="L154" s="45" t="str">
        <f>IF($B154="","",MIN(N($I154),N($C154)+N($H154)))</f>
        <v/>
      </c>
      <c r="M154" s="33" t="str">
        <f>IF(OR($A154="",$B154=""),"",IFERROR(IF(N(INDEX(Contratos!$N$5:$N$204,MATCH($B154,Contratos!$A$5:$A$204,0)))&lt;1,"",DATE(YEAR($A154),MONTH($A154),MIN(INDEX(Contratos!$N$5:$N$204,MATCH($B154,Contratos!$A$5:$A$204,0)),DAY(EOMONTH($A154,0))))),""))</f>
        <v/>
      </c>
    </row>
    <row r="155" spans="1:13" x14ac:dyDescent="0.25">
      <c r="A155" s="44"/>
      <c r="B155" s="23"/>
      <c r="C155" s="45" t="str">
        <f>IF($B155="","",IFERROR(INDEX(Contratos!$G$5:$G$204,MATCH($B155,Contratos!$A$5:$A$204,0)),""))</f>
        <v/>
      </c>
      <c r="D155" s="26"/>
      <c r="E155" s="45" t="str">
        <f>IF($B155="","",N($C155)+N($D155))</f>
        <v/>
      </c>
      <c r="F155" s="25"/>
      <c r="G155" s="30" t="str">
        <f>IF($M155="","",MAX(0,IF($F155="",TODAY(),$F155)-$M155))</f>
        <v/>
      </c>
      <c r="H155" s="45" t="str">
        <f>IF($B155="","",IF(N($G155)=0,0,ROUND(N($C155)*IFERROR(INDEX(Contratos!$O$5:$O$204,MATCH($B155,Contratos!$A$5:$A$204,0)),0)*$G155,0)))</f>
        <v/>
      </c>
      <c r="I155" s="26"/>
      <c r="J155" s="45" t="str">
        <f>IF($B155="","",N($E155)+N($H155)-N($I155))</f>
        <v/>
      </c>
      <c r="K155" s="46" t="str">
        <f>IF($B155="","",IF(N($I155)&lt;=0,"Pendiente",IF(N($J155)&lt;=0,"Pagado","Parcial")))</f>
        <v/>
      </c>
      <c r="L155" s="45" t="str">
        <f>IF($B155="","",MIN(N($I155),N($C155)+N($H155)))</f>
        <v/>
      </c>
      <c r="M155" s="33" t="str">
        <f>IF(OR($A155="",$B155=""),"",IFERROR(IF(N(INDEX(Contratos!$N$5:$N$204,MATCH($B155,Contratos!$A$5:$A$204,0)))&lt;1,"",DATE(YEAR($A155),MONTH($A155),MIN(INDEX(Contratos!$N$5:$N$204,MATCH($B155,Contratos!$A$5:$A$204,0)),DAY(EOMONTH($A155,0))))),""))</f>
        <v/>
      </c>
    </row>
    <row r="156" spans="1:13" x14ac:dyDescent="0.25">
      <c r="A156" s="47"/>
      <c r="B156" s="36"/>
      <c r="C156" s="45" t="str">
        <f>IF($B156="","",IFERROR(INDEX(Contratos!$G$5:$G$204,MATCH($B156,Contratos!$A$5:$A$204,0)),""))</f>
        <v/>
      </c>
      <c r="D156" s="39"/>
      <c r="E156" s="45" t="str">
        <f>IF($B156="","",N($C156)+N($D156))</f>
        <v/>
      </c>
      <c r="F156" s="38"/>
      <c r="G156" s="30" t="str">
        <f>IF($M156="","",MAX(0,IF($F156="",TODAY(),$F156)-$M156))</f>
        <v/>
      </c>
      <c r="H156" s="45" t="str">
        <f>IF($B156="","",IF(N($G156)=0,0,ROUND(N($C156)*IFERROR(INDEX(Contratos!$O$5:$O$204,MATCH($B156,Contratos!$A$5:$A$204,0)),0)*$G156,0)))</f>
        <v/>
      </c>
      <c r="I156" s="39"/>
      <c r="J156" s="45" t="str">
        <f>IF($B156="","",N($E156)+N($H156)-N($I156))</f>
        <v/>
      </c>
      <c r="K156" s="46" t="str">
        <f>IF($B156="","",IF(N($I156)&lt;=0,"Pendiente",IF(N($J156)&lt;=0,"Pagado","Parcial")))</f>
        <v/>
      </c>
      <c r="L156" s="45" t="str">
        <f>IF($B156="","",MIN(N($I156),N($C156)+N($H156)))</f>
        <v/>
      </c>
      <c r="M156" s="33" t="str">
        <f>IF(OR($A156="",$B156=""),"",IFERROR(IF(N(INDEX(Contratos!$N$5:$N$204,MATCH($B156,Contratos!$A$5:$A$204,0)))&lt;1,"",DATE(YEAR($A156),MONTH($A156),MIN(INDEX(Contratos!$N$5:$N$204,MATCH($B156,Contratos!$A$5:$A$204,0)),DAY(EOMONTH($A156,0))))),""))</f>
        <v/>
      </c>
    </row>
    <row r="157" spans="1:13" x14ac:dyDescent="0.25">
      <c r="A157" s="44"/>
      <c r="B157" s="23"/>
      <c r="C157" s="45" t="str">
        <f>IF($B157="","",IFERROR(INDEX(Contratos!$G$5:$G$204,MATCH($B157,Contratos!$A$5:$A$204,0)),""))</f>
        <v/>
      </c>
      <c r="D157" s="26"/>
      <c r="E157" s="45" t="str">
        <f>IF($B157="","",N($C157)+N($D157))</f>
        <v/>
      </c>
      <c r="F157" s="25"/>
      <c r="G157" s="30" t="str">
        <f>IF($M157="","",MAX(0,IF($F157="",TODAY(),$F157)-$M157))</f>
        <v/>
      </c>
      <c r="H157" s="45" t="str">
        <f>IF($B157="","",IF(N($G157)=0,0,ROUND(N($C157)*IFERROR(INDEX(Contratos!$O$5:$O$204,MATCH($B157,Contratos!$A$5:$A$204,0)),0)*$G157,0)))</f>
        <v/>
      </c>
      <c r="I157" s="26"/>
      <c r="J157" s="45" t="str">
        <f>IF($B157="","",N($E157)+N($H157)-N($I157))</f>
        <v/>
      </c>
      <c r="K157" s="46" t="str">
        <f>IF($B157="","",IF(N($I157)&lt;=0,"Pendiente",IF(N($J157)&lt;=0,"Pagado","Parcial")))</f>
        <v/>
      </c>
      <c r="L157" s="45" t="str">
        <f>IF($B157="","",MIN(N($I157),N($C157)+N($H157)))</f>
        <v/>
      </c>
      <c r="M157" s="33" t="str">
        <f>IF(OR($A157="",$B157=""),"",IFERROR(IF(N(INDEX(Contratos!$N$5:$N$204,MATCH($B157,Contratos!$A$5:$A$204,0)))&lt;1,"",DATE(YEAR($A157),MONTH($A157),MIN(INDEX(Contratos!$N$5:$N$204,MATCH($B157,Contratos!$A$5:$A$204,0)),DAY(EOMONTH($A157,0))))),""))</f>
        <v/>
      </c>
    </row>
    <row r="158" spans="1:13" x14ac:dyDescent="0.25">
      <c r="A158" s="47"/>
      <c r="B158" s="36"/>
      <c r="C158" s="45" t="str">
        <f>IF($B158="","",IFERROR(INDEX(Contratos!$G$5:$G$204,MATCH($B158,Contratos!$A$5:$A$204,0)),""))</f>
        <v/>
      </c>
      <c r="D158" s="39"/>
      <c r="E158" s="45" t="str">
        <f>IF($B158="","",N($C158)+N($D158))</f>
        <v/>
      </c>
      <c r="F158" s="38"/>
      <c r="G158" s="30" t="str">
        <f>IF($M158="","",MAX(0,IF($F158="",TODAY(),$F158)-$M158))</f>
        <v/>
      </c>
      <c r="H158" s="45" t="str">
        <f>IF($B158="","",IF(N($G158)=0,0,ROUND(N($C158)*IFERROR(INDEX(Contratos!$O$5:$O$204,MATCH($B158,Contratos!$A$5:$A$204,0)),0)*$G158,0)))</f>
        <v/>
      </c>
      <c r="I158" s="39"/>
      <c r="J158" s="45" t="str">
        <f>IF($B158="","",N($E158)+N($H158)-N($I158))</f>
        <v/>
      </c>
      <c r="K158" s="46" t="str">
        <f>IF($B158="","",IF(N($I158)&lt;=0,"Pendiente",IF(N($J158)&lt;=0,"Pagado","Parcial")))</f>
        <v/>
      </c>
      <c r="L158" s="45" t="str">
        <f>IF($B158="","",MIN(N($I158),N($C158)+N($H158)))</f>
        <v/>
      </c>
      <c r="M158" s="33" t="str">
        <f>IF(OR($A158="",$B158=""),"",IFERROR(IF(N(INDEX(Contratos!$N$5:$N$204,MATCH($B158,Contratos!$A$5:$A$204,0)))&lt;1,"",DATE(YEAR($A158),MONTH($A158),MIN(INDEX(Contratos!$N$5:$N$204,MATCH($B158,Contratos!$A$5:$A$204,0)),DAY(EOMONTH($A158,0))))),""))</f>
        <v/>
      </c>
    </row>
    <row r="159" spans="1:13" x14ac:dyDescent="0.25">
      <c r="A159" s="44"/>
      <c r="B159" s="23"/>
      <c r="C159" s="45" t="str">
        <f>IF($B159="","",IFERROR(INDEX(Contratos!$G$5:$G$204,MATCH($B159,Contratos!$A$5:$A$204,0)),""))</f>
        <v/>
      </c>
      <c r="D159" s="26"/>
      <c r="E159" s="45" t="str">
        <f>IF($B159="","",N($C159)+N($D159))</f>
        <v/>
      </c>
      <c r="F159" s="25"/>
      <c r="G159" s="30" t="str">
        <f>IF($M159="","",MAX(0,IF($F159="",TODAY(),$F159)-$M159))</f>
        <v/>
      </c>
      <c r="H159" s="45" t="str">
        <f>IF($B159="","",IF(N($G159)=0,0,ROUND(N($C159)*IFERROR(INDEX(Contratos!$O$5:$O$204,MATCH($B159,Contratos!$A$5:$A$204,0)),0)*$G159,0)))</f>
        <v/>
      </c>
      <c r="I159" s="26"/>
      <c r="J159" s="45" t="str">
        <f>IF($B159="","",N($E159)+N($H159)-N($I159))</f>
        <v/>
      </c>
      <c r="K159" s="46" t="str">
        <f>IF($B159="","",IF(N($I159)&lt;=0,"Pendiente",IF(N($J159)&lt;=0,"Pagado","Parcial")))</f>
        <v/>
      </c>
      <c r="L159" s="45" t="str">
        <f>IF($B159="","",MIN(N($I159),N($C159)+N($H159)))</f>
        <v/>
      </c>
      <c r="M159" s="33" t="str">
        <f>IF(OR($A159="",$B159=""),"",IFERROR(IF(N(INDEX(Contratos!$N$5:$N$204,MATCH($B159,Contratos!$A$5:$A$204,0)))&lt;1,"",DATE(YEAR($A159),MONTH($A159),MIN(INDEX(Contratos!$N$5:$N$204,MATCH($B159,Contratos!$A$5:$A$204,0)),DAY(EOMONTH($A159,0))))),""))</f>
        <v/>
      </c>
    </row>
    <row r="160" spans="1:13" x14ac:dyDescent="0.25">
      <c r="A160" s="47"/>
      <c r="B160" s="36"/>
      <c r="C160" s="45" t="str">
        <f>IF($B160="","",IFERROR(INDEX(Contratos!$G$5:$G$204,MATCH($B160,Contratos!$A$5:$A$204,0)),""))</f>
        <v/>
      </c>
      <c r="D160" s="39"/>
      <c r="E160" s="45" t="str">
        <f>IF($B160="","",N($C160)+N($D160))</f>
        <v/>
      </c>
      <c r="F160" s="38"/>
      <c r="G160" s="30" t="str">
        <f>IF($M160="","",MAX(0,IF($F160="",TODAY(),$F160)-$M160))</f>
        <v/>
      </c>
      <c r="H160" s="45" t="str">
        <f>IF($B160="","",IF(N($G160)=0,0,ROUND(N($C160)*IFERROR(INDEX(Contratos!$O$5:$O$204,MATCH($B160,Contratos!$A$5:$A$204,0)),0)*$G160,0)))</f>
        <v/>
      </c>
      <c r="I160" s="39"/>
      <c r="J160" s="45" t="str">
        <f>IF($B160="","",N($E160)+N($H160)-N($I160))</f>
        <v/>
      </c>
      <c r="K160" s="46" t="str">
        <f>IF($B160="","",IF(N($I160)&lt;=0,"Pendiente",IF(N($J160)&lt;=0,"Pagado","Parcial")))</f>
        <v/>
      </c>
      <c r="L160" s="45" t="str">
        <f>IF($B160="","",MIN(N($I160),N($C160)+N($H160)))</f>
        <v/>
      </c>
      <c r="M160" s="33" t="str">
        <f>IF(OR($A160="",$B160=""),"",IFERROR(IF(N(INDEX(Contratos!$N$5:$N$204,MATCH($B160,Contratos!$A$5:$A$204,0)))&lt;1,"",DATE(YEAR($A160),MONTH($A160),MIN(INDEX(Contratos!$N$5:$N$204,MATCH($B160,Contratos!$A$5:$A$204,0)),DAY(EOMONTH($A160,0))))),""))</f>
        <v/>
      </c>
    </row>
    <row r="161" spans="1:13" x14ac:dyDescent="0.25">
      <c r="A161" s="44"/>
      <c r="B161" s="23"/>
      <c r="C161" s="45" t="str">
        <f>IF($B161="","",IFERROR(INDEX(Contratos!$G$5:$G$204,MATCH($B161,Contratos!$A$5:$A$204,0)),""))</f>
        <v/>
      </c>
      <c r="D161" s="26"/>
      <c r="E161" s="45" t="str">
        <f>IF($B161="","",N($C161)+N($D161))</f>
        <v/>
      </c>
      <c r="F161" s="25"/>
      <c r="G161" s="30" t="str">
        <f>IF($M161="","",MAX(0,IF($F161="",TODAY(),$F161)-$M161))</f>
        <v/>
      </c>
      <c r="H161" s="45" t="str">
        <f>IF($B161="","",IF(N($G161)=0,0,ROUND(N($C161)*IFERROR(INDEX(Contratos!$O$5:$O$204,MATCH($B161,Contratos!$A$5:$A$204,0)),0)*$G161,0)))</f>
        <v/>
      </c>
      <c r="I161" s="26"/>
      <c r="J161" s="45" t="str">
        <f>IF($B161="","",N($E161)+N($H161)-N($I161))</f>
        <v/>
      </c>
      <c r="K161" s="46" t="str">
        <f>IF($B161="","",IF(N($I161)&lt;=0,"Pendiente",IF(N($J161)&lt;=0,"Pagado","Parcial")))</f>
        <v/>
      </c>
      <c r="L161" s="45" t="str">
        <f>IF($B161="","",MIN(N($I161),N($C161)+N($H161)))</f>
        <v/>
      </c>
      <c r="M161" s="33" t="str">
        <f>IF(OR($A161="",$B161=""),"",IFERROR(IF(N(INDEX(Contratos!$N$5:$N$204,MATCH($B161,Contratos!$A$5:$A$204,0)))&lt;1,"",DATE(YEAR($A161),MONTH($A161),MIN(INDEX(Contratos!$N$5:$N$204,MATCH($B161,Contratos!$A$5:$A$204,0)),DAY(EOMONTH($A161,0))))),""))</f>
        <v/>
      </c>
    </row>
    <row r="162" spans="1:13" x14ac:dyDescent="0.25">
      <c r="A162" s="47"/>
      <c r="B162" s="36"/>
      <c r="C162" s="45" t="str">
        <f>IF($B162="","",IFERROR(INDEX(Contratos!$G$5:$G$204,MATCH($B162,Contratos!$A$5:$A$204,0)),""))</f>
        <v/>
      </c>
      <c r="D162" s="39"/>
      <c r="E162" s="45" t="str">
        <f>IF($B162="","",N($C162)+N($D162))</f>
        <v/>
      </c>
      <c r="F162" s="38"/>
      <c r="G162" s="30" t="str">
        <f>IF($M162="","",MAX(0,IF($F162="",TODAY(),$F162)-$M162))</f>
        <v/>
      </c>
      <c r="H162" s="45" t="str">
        <f>IF($B162="","",IF(N($G162)=0,0,ROUND(N($C162)*IFERROR(INDEX(Contratos!$O$5:$O$204,MATCH($B162,Contratos!$A$5:$A$204,0)),0)*$G162,0)))</f>
        <v/>
      </c>
      <c r="I162" s="39"/>
      <c r="J162" s="45" t="str">
        <f>IF($B162="","",N($E162)+N($H162)-N($I162))</f>
        <v/>
      </c>
      <c r="K162" s="46" t="str">
        <f>IF($B162="","",IF(N($I162)&lt;=0,"Pendiente",IF(N($J162)&lt;=0,"Pagado","Parcial")))</f>
        <v/>
      </c>
      <c r="L162" s="45" t="str">
        <f>IF($B162="","",MIN(N($I162),N($C162)+N($H162)))</f>
        <v/>
      </c>
      <c r="M162" s="33" t="str">
        <f>IF(OR($A162="",$B162=""),"",IFERROR(IF(N(INDEX(Contratos!$N$5:$N$204,MATCH($B162,Contratos!$A$5:$A$204,0)))&lt;1,"",DATE(YEAR($A162),MONTH($A162),MIN(INDEX(Contratos!$N$5:$N$204,MATCH($B162,Contratos!$A$5:$A$204,0)),DAY(EOMONTH($A162,0))))),""))</f>
        <v/>
      </c>
    </row>
    <row r="163" spans="1:13" x14ac:dyDescent="0.25">
      <c r="A163" s="44"/>
      <c r="B163" s="23"/>
      <c r="C163" s="45" t="str">
        <f>IF($B163="","",IFERROR(INDEX(Contratos!$G$5:$G$204,MATCH($B163,Contratos!$A$5:$A$204,0)),""))</f>
        <v/>
      </c>
      <c r="D163" s="26"/>
      <c r="E163" s="45" t="str">
        <f>IF($B163="","",N($C163)+N($D163))</f>
        <v/>
      </c>
      <c r="F163" s="25"/>
      <c r="G163" s="30" t="str">
        <f>IF($M163="","",MAX(0,IF($F163="",TODAY(),$F163)-$M163))</f>
        <v/>
      </c>
      <c r="H163" s="45" t="str">
        <f>IF($B163="","",IF(N($G163)=0,0,ROUND(N($C163)*IFERROR(INDEX(Contratos!$O$5:$O$204,MATCH($B163,Contratos!$A$5:$A$204,0)),0)*$G163,0)))</f>
        <v/>
      </c>
      <c r="I163" s="26"/>
      <c r="J163" s="45" t="str">
        <f>IF($B163="","",N($E163)+N($H163)-N($I163))</f>
        <v/>
      </c>
      <c r="K163" s="46" t="str">
        <f>IF($B163="","",IF(N($I163)&lt;=0,"Pendiente",IF(N($J163)&lt;=0,"Pagado","Parcial")))</f>
        <v/>
      </c>
      <c r="L163" s="45" t="str">
        <f>IF($B163="","",MIN(N($I163),N($C163)+N($H163)))</f>
        <v/>
      </c>
      <c r="M163" s="33" t="str">
        <f>IF(OR($A163="",$B163=""),"",IFERROR(IF(N(INDEX(Contratos!$N$5:$N$204,MATCH($B163,Contratos!$A$5:$A$204,0)))&lt;1,"",DATE(YEAR($A163),MONTH($A163),MIN(INDEX(Contratos!$N$5:$N$204,MATCH($B163,Contratos!$A$5:$A$204,0)),DAY(EOMONTH($A163,0))))),""))</f>
        <v/>
      </c>
    </row>
    <row r="164" spans="1:13" x14ac:dyDescent="0.25">
      <c r="A164" s="47"/>
      <c r="B164" s="36"/>
      <c r="C164" s="45" t="str">
        <f>IF($B164="","",IFERROR(INDEX(Contratos!$G$5:$G$204,MATCH($B164,Contratos!$A$5:$A$204,0)),""))</f>
        <v/>
      </c>
      <c r="D164" s="39"/>
      <c r="E164" s="45" t="str">
        <f>IF($B164="","",N($C164)+N($D164))</f>
        <v/>
      </c>
      <c r="F164" s="38"/>
      <c r="G164" s="30" t="str">
        <f>IF($M164="","",MAX(0,IF($F164="",TODAY(),$F164)-$M164))</f>
        <v/>
      </c>
      <c r="H164" s="45" t="str">
        <f>IF($B164="","",IF(N($G164)=0,0,ROUND(N($C164)*IFERROR(INDEX(Contratos!$O$5:$O$204,MATCH($B164,Contratos!$A$5:$A$204,0)),0)*$G164,0)))</f>
        <v/>
      </c>
      <c r="I164" s="39"/>
      <c r="J164" s="45" t="str">
        <f>IF($B164="","",N($E164)+N($H164)-N($I164))</f>
        <v/>
      </c>
      <c r="K164" s="46" t="str">
        <f>IF($B164="","",IF(N($I164)&lt;=0,"Pendiente",IF(N($J164)&lt;=0,"Pagado","Parcial")))</f>
        <v/>
      </c>
      <c r="L164" s="45" t="str">
        <f>IF($B164="","",MIN(N($I164),N($C164)+N($H164)))</f>
        <v/>
      </c>
      <c r="M164" s="33" t="str">
        <f>IF(OR($A164="",$B164=""),"",IFERROR(IF(N(INDEX(Contratos!$N$5:$N$204,MATCH($B164,Contratos!$A$5:$A$204,0)))&lt;1,"",DATE(YEAR($A164),MONTH($A164),MIN(INDEX(Contratos!$N$5:$N$204,MATCH($B164,Contratos!$A$5:$A$204,0)),DAY(EOMONTH($A164,0))))),""))</f>
        <v/>
      </c>
    </row>
    <row r="165" spans="1:13" x14ac:dyDescent="0.25">
      <c r="A165" s="44"/>
      <c r="B165" s="23"/>
      <c r="C165" s="45" t="str">
        <f>IF($B165="","",IFERROR(INDEX(Contratos!$G$5:$G$204,MATCH($B165,Contratos!$A$5:$A$204,0)),""))</f>
        <v/>
      </c>
      <c r="D165" s="26"/>
      <c r="E165" s="45" t="str">
        <f>IF($B165="","",N($C165)+N($D165))</f>
        <v/>
      </c>
      <c r="F165" s="25"/>
      <c r="G165" s="30" t="str">
        <f>IF($M165="","",MAX(0,IF($F165="",TODAY(),$F165)-$M165))</f>
        <v/>
      </c>
      <c r="H165" s="45" t="str">
        <f>IF($B165="","",IF(N($G165)=0,0,ROUND(N($C165)*IFERROR(INDEX(Contratos!$O$5:$O$204,MATCH($B165,Contratos!$A$5:$A$204,0)),0)*$G165,0)))</f>
        <v/>
      </c>
      <c r="I165" s="26"/>
      <c r="J165" s="45" t="str">
        <f>IF($B165="","",N($E165)+N($H165)-N($I165))</f>
        <v/>
      </c>
      <c r="K165" s="46" t="str">
        <f>IF($B165="","",IF(N($I165)&lt;=0,"Pendiente",IF(N($J165)&lt;=0,"Pagado","Parcial")))</f>
        <v/>
      </c>
      <c r="L165" s="45" t="str">
        <f>IF($B165="","",MIN(N($I165),N($C165)+N($H165)))</f>
        <v/>
      </c>
      <c r="M165" s="33" t="str">
        <f>IF(OR($A165="",$B165=""),"",IFERROR(IF(N(INDEX(Contratos!$N$5:$N$204,MATCH($B165,Contratos!$A$5:$A$204,0)))&lt;1,"",DATE(YEAR($A165),MONTH($A165),MIN(INDEX(Contratos!$N$5:$N$204,MATCH($B165,Contratos!$A$5:$A$204,0)),DAY(EOMONTH($A165,0))))),""))</f>
        <v/>
      </c>
    </row>
    <row r="166" spans="1:13" x14ac:dyDescent="0.25">
      <c r="A166" s="47"/>
      <c r="B166" s="36"/>
      <c r="C166" s="45" t="str">
        <f>IF($B166="","",IFERROR(INDEX(Contratos!$G$5:$G$204,MATCH($B166,Contratos!$A$5:$A$204,0)),""))</f>
        <v/>
      </c>
      <c r="D166" s="39"/>
      <c r="E166" s="45" t="str">
        <f>IF($B166="","",N($C166)+N($D166))</f>
        <v/>
      </c>
      <c r="F166" s="38"/>
      <c r="G166" s="30" t="str">
        <f>IF($M166="","",MAX(0,IF($F166="",TODAY(),$F166)-$M166))</f>
        <v/>
      </c>
      <c r="H166" s="45" t="str">
        <f>IF($B166="","",IF(N($G166)=0,0,ROUND(N($C166)*IFERROR(INDEX(Contratos!$O$5:$O$204,MATCH($B166,Contratos!$A$5:$A$204,0)),0)*$G166,0)))</f>
        <v/>
      </c>
      <c r="I166" s="39"/>
      <c r="J166" s="45" t="str">
        <f>IF($B166="","",N($E166)+N($H166)-N($I166))</f>
        <v/>
      </c>
      <c r="K166" s="46" t="str">
        <f>IF($B166="","",IF(N($I166)&lt;=0,"Pendiente",IF(N($J166)&lt;=0,"Pagado","Parcial")))</f>
        <v/>
      </c>
      <c r="L166" s="45" t="str">
        <f>IF($B166="","",MIN(N($I166),N($C166)+N($H166)))</f>
        <v/>
      </c>
      <c r="M166" s="33" t="str">
        <f>IF(OR($A166="",$B166=""),"",IFERROR(IF(N(INDEX(Contratos!$N$5:$N$204,MATCH($B166,Contratos!$A$5:$A$204,0)))&lt;1,"",DATE(YEAR($A166),MONTH($A166),MIN(INDEX(Contratos!$N$5:$N$204,MATCH($B166,Contratos!$A$5:$A$204,0)),DAY(EOMONTH($A166,0))))),""))</f>
        <v/>
      </c>
    </row>
    <row r="167" spans="1:13" x14ac:dyDescent="0.25">
      <c r="A167" s="44"/>
      <c r="B167" s="23"/>
      <c r="C167" s="45" t="str">
        <f>IF($B167="","",IFERROR(INDEX(Contratos!$G$5:$G$204,MATCH($B167,Contratos!$A$5:$A$204,0)),""))</f>
        <v/>
      </c>
      <c r="D167" s="26"/>
      <c r="E167" s="45" t="str">
        <f>IF($B167="","",N($C167)+N($D167))</f>
        <v/>
      </c>
      <c r="F167" s="25"/>
      <c r="G167" s="30" t="str">
        <f>IF($M167="","",MAX(0,IF($F167="",TODAY(),$F167)-$M167))</f>
        <v/>
      </c>
      <c r="H167" s="45" t="str">
        <f>IF($B167="","",IF(N($G167)=0,0,ROUND(N($C167)*IFERROR(INDEX(Contratos!$O$5:$O$204,MATCH($B167,Contratos!$A$5:$A$204,0)),0)*$G167,0)))</f>
        <v/>
      </c>
      <c r="I167" s="26"/>
      <c r="J167" s="45" t="str">
        <f>IF($B167="","",N($E167)+N($H167)-N($I167))</f>
        <v/>
      </c>
      <c r="K167" s="46" t="str">
        <f>IF($B167="","",IF(N($I167)&lt;=0,"Pendiente",IF(N($J167)&lt;=0,"Pagado","Parcial")))</f>
        <v/>
      </c>
      <c r="L167" s="45" t="str">
        <f>IF($B167="","",MIN(N($I167),N($C167)+N($H167)))</f>
        <v/>
      </c>
      <c r="M167" s="33" t="str">
        <f>IF(OR($A167="",$B167=""),"",IFERROR(IF(N(INDEX(Contratos!$N$5:$N$204,MATCH($B167,Contratos!$A$5:$A$204,0)))&lt;1,"",DATE(YEAR($A167),MONTH($A167),MIN(INDEX(Contratos!$N$5:$N$204,MATCH($B167,Contratos!$A$5:$A$204,0)),DAY(EOMONTH($A167,0))))),""))</f>
        <v/>
      </c>
    </row>
    <row r="168" spans="1:13" x14ac:dyDescent="0.25">
      <c r="A168" s="47"/>
      <c r="B168" s="36"/>
      <c r="C168" s="45" t="str">
        <f>IF($B168="","",IFERROR(INDEX(Contratos!$G$5:$G$204,MATCH($B168,Contratos!$A$5:$A$204,0)),""))</f>
        <v/>
      </c>
      <c r="D168" s="39"/>
      <c r="E168" s="45" t="str">
        <f>IF($B168="","",N($C168)+N($D168))</f>
        <v/>
      </c>
      <c r="F168" s="38"/>
      <c r="G168" s="30" t="str">
        <f>IF($M168="","",MAX(0,IF($F168="",TODAY(),$F168)-$M168))</f>
        <v/>
      </c>
      <c r="H168" s="45" t="str">
        <f>IF($B168="","",IF(N($G168)=0,0,ROUND(N($C168)*IFERROR(INDEX(Contratos!$O$5:$O$204,MATCH($B168,Contratos!$A$5:$A$204,0)),0)*$G168,0)))</f>
        <v/>
      </c>
      <c r="I168" s="39"/>
      <c r="J168" s="45" t="str">
        <f>IF($B168="","",N($E168)+N($H168)-N($I168))</f>
        <v/>
      </c>
      <c r="K168" s="46" t="str">
        <f>IF($B168="","",IF(N($I168)&lt;=0,"Pendiente",IF(N($J168)&lt;=0,"Pagado","Parcial")))</f>
        <v/>
      </c>
      <c r="L168" s="45" t="str">
        <f>IF($B168="","",MIN(N($I168),N($C168)+N($H168)))</f>
        <v/>
      </c>
      <c r="M168" s="33" t="str">
        <f>IF(OR($A168="",$B168=""),"",IFERROR(IF(N(INDEX(Contratos!$N$5:$N$204,MATCH($B168,Contratos!$A$5:$A$204,0)))&lt;1,"",DATE(YEAR($A168),MONTH($A168),MIN(INDEX(Contratos!$N$5:$N$204,MATCH($B168,Contratos!$A$5:$A$204,0)),DAY(EOMONTH($A168,0))))),""))</f>
        <v/>
      </c>
    </row>
    <row r="169" spans="1:13" x14ac:dyDescent="0.25">
      <c r="A169" s="44"/>
      <c r="B169" s="23"/>
      <c r="C169" s="45" t="str">
        <f>IF($B169="","",IFERROR(INDEX(Contratos!$G$5:$G$204,MATCH($B169,Contratos!$A$5:$A$204,0)),""))</f>
        <v/>
      </c>
      <c r="D169" s="26"/>
      <c r="E169" s="45" t="str">
        <f>IF($B169="","",N($C169)+N($D169))</f>
        <v/>
      </c>
      <c r="F169" s="25"/>
      <c r="G169" s="30" t="str">
        <f>IF($M169="","",MAX(0,IF($F169="",TODAY(),$F169)-$M169))</f>
        <v/>
      </c>
      <c r="H169" s="45" t="str">
        <f>IF($B169="","",IF(N($G169)=0,0,ROUND(N($C169)*IFERROR(INDEX(Contratos!$O$5:$O$204,MATCH($B169,Contratos!$A$5:$A$204,0)),0)*$G169,0)))</f>
        <v/>
      </c>
      <c r="I169" s="26"/>
      <c r="J169" s="45" t="str">
        <f>IF($B169="","",N($E169)+N($H169)-N($I169))</f>
        <v/>
      </c>
      <c r="K169" s="46" t="str">
        <f>IF($B169="","",IF(N($I169)&lt;=0,"Pendiente",IF(N($J169)&lt;=0,"Pagado","Parcial")))</f>
        <v/>
      </c>
      <c r="L169" s="45" t="str">
        <f>IF($B169="","",MIN(N($I169),N($C169)+N($H169)))</f>
        <v/>
      </c>
      <c r="M169" s="33" t="str">
        <f>IF(OR($A169="",$B169=""),"",IFERROR(IF(N(INDEX(Contratos!$N$5:$N$204,MATCH($B169,Contratos!$A$5:$A$204,0)))&lt;1,"",DATE(YEAR($A169),MONTH($A169),MIN(INDEX(Contratos!$N$5:$N$204,MATCH($B169,Contratos!$A$5:$A$204,0)),DAY(EOMONTH($A169,0))))),""))</f>
        <v/>
      </c>
    </row>
    <row r="170" spans="1:13" x14ac:dyDescent="0.25">
      <c r="A170" s="47"/>
      <c r="B170" s="36"/>
      <c r="C170" s="45" t="str">
        <f>IF($B170="","",IFERROR(INDEX(Contratos!$G$5:$G$204,MATCH($B170,Contratos!$A$5:$A$204,0)),""))</f>
        <v/>
      </c>
      <c r="D170" s="39"/>
      <c r="E170" s="45" t="str">
        <f>IF($B170="","",N($C170)+N($D170))</f>
        <v/>
      </c>
      <c r="F170" s="38"/>
      <c r="G170" s="30" t="str">
        <f>IF($M170="","",MAX(0,IF($F170="",TODAY(),$F170)-$M170))</f>
        <v/>
      </c>
      <c r="H170" s="45" t="str">
        <f>IF($B170="","",IF(N($G170)=0,0,ROUND(N($C170)*IFERROR(INDEX(Contratos!$O$5:$O$204,MATCH($B170,Contratos!$A$5:$A$204,0)),0)*$G170,0)))</f>
        <v/>
      </c>
      <c r="I170" s="39"/>
      <c r="J170" s="45" t="str">
        <f>IF($B170="","",N($E170)+N($H170)-N($I170))</f>
        <v/>
      </c>
      <c r="K170" s="46" t="str">
        <f>IF($B170="","",IF(N($I170)&lt;=0,"Pendiente",IF(N($J170)&lt;=0,"Pagado","Parcial")))</f>
        <v/>
      </c>
      <c r="L170" s="45" t="str">
        <f>IF($B170="","",MIN(N($I170),N($C170)+N($H170)))</f>
        <v/>
      </c>
      <c r="M170" s="33" t="str">
        <f>IF(OR($A170="",$B170=""),"",IFERROR(IF(N(INDEX(Contratos!$N$5:$N$204,MATCH($B170,Contratos!$A$5:$A$204,0)))&lt;1,"",DATE(YEAR($A170),MONTH($A170),MIN(INDEX(Contratos!$N$5:$N$204,MATCH($B170,Contratos!$A$5:$A$204,0)),DAY(EOMONTH($A170,0))))),""))</f>
        <v/>
      </c>
    </row>
    <row r="171" spans="1:13" x14ac:dyDescent="0.25">
      <c r="A171" s="44"/>
      <c r="B171" s="23"/>
      <c r="C171" s="45" t="str">
        <f>IF($B171="","",IFERROR(INDEX(Contratos!$G$5:$G$204,MATCH($B171,Contratos!$A$5:$A$204,0)),""))</f>
        <v/>
      </c>
      <c r="D171" s="26"/>
      <c r="E171" s="45" t="str">
        <f>IF($B171="","",N($C171)+N($D171))</f>
        <v/>
      </c>
      <c r="F171" s="25"/>
      <c r="G171" s="30" t="str">
        <f>IF($M171="","",MAX(0,IF($F171="",TODAY(),$F171)-$M171))</f>
        <v/>
      </c>
      <c r="H171" s="45" t="str">
        <f>IF($B171="","",IF(N($G171)=0,0,ROUND(N($C171)*IFERROR(INDEX(Contratos!$O$5:$O$204,MATCH($B171,Contratos!$A$5:$A$204,0)),0)*$G171,0)))</f>
        <v/>
      </c>
      <c r="I171" s="26"/>
      <c r="J171" s="45" t="str">
        <f>IF($B171="","",N($E171)+N($H171)-N($I171))</f>
        <v/>
      </c>
      <c r="K171" s="46" t="str">
        <f>IF($B171="","",IF(N($I171)&lt;=0,"Pendiente",IF(N($J171)&lt;=0,"Pagado","Parcial")))</f>
        <v/>
      </c>
      <c r="L171" s="45" t="str">
        <f>IF($B171="","",MIN(N($I171),N($C171)+N($H171)))</f>
        <v/>
      </c>
      <c r="M171" s="33" t="str">
        <f>IF(OR($A171="",$B171=""),"",IFERROR(IF(N(INDEX(Contratos!$N$5:$N$204,MATCH($B171,Contratos!$A$5:$A$204,0)))&lt;1,"",DATE(YEAR($A171),MONTH($A171),MIN(INDEX(Contratos!$N$5:$N$204,MATCH($B171,Contratos!$A$5:$A$204,0)),DAY(EOMONTH($A171,0))))),""))</f>
        <v/>
      </c>
    </row>
    <row r="172" spans="1:13" x14ac:dyDescent="0.25">
      <c r="A172" s="47"/>
      <c r="B172" s="36"/>
      <c r="C172" s="45" t="str">
        <f>IF($B172="","",IFERROR(INDEX(Contratos!$G$5:$G$204,MATCH($B172,Contratos!$A$5:$A$204,0)),""))</f>
        <v/>
      </c>
      <c r="D172" s="39"/>
      <c r="E172" s="45" t="str">
        <f>IF($B172="","",N($C172)+N($D172))</f>
        <v/>
      </c>
      <c r="F172" s="38"/>
      <c r="G172" s="30" t="str">
        <f>IF($M172="","",MAX(0,IF($F172="",TODAY(),$F172)-$M172))</f>
        <v/>
      </c>
      <c r="H172" s="45" t="str">
        <f>IF($B172="","",IF(N($G172)=0,0,ROUND(N($C172)*IFERROR(INDEX(Contratos!$O$5:$O$204,MATCH($B172,Contratos!$A$5:$A$204,0)),0)*$G172,0)))</f>
        <v/>
      </c>
      <c r="I172" s="39"/>
      <c r="J172" s="45" t="str">
        <f>IF($B172="","",N($E172)+N($H172)-N($I172))</f>
        <v/>
      </c>
      <c r="K172" s="46" t="str">
        <f>IF($B172="","",IF(N($I172)&lt;=0,"Pendiente",IF(N($J172)&lt;=0,"Pagado","Parcial")))</f>
        <v/>
      </c>
      <c r="L172" s="45" t="str">
        <f>IF($B172="","",MIN(N($I172),N($C172)+N($H172)))</f>
        <v/>
      </c>
      <c r="M172" s="33" t="str">
        <f>IF(OR($A172="",$B172=""),"",IFERROR(IF(N(INDEX(Contratos!$N$5:$N$204,MATCH($B172,Contratos!$A$5:$A$204,0)))&lt;1,"",DATE(YEAR($A172),MONTH($A172),MIN(INDEX(Contratos!$N$5:$N$204,MATCH($B172,Contratos!$A$5:$A$204,0)),DAY(EOMONTH($A172,0))))),""))</f>
        <v/>
      </c>
    </row>
    <row r="173" spans="1:13" x14ac:dyDescent="0.25">
      <c r="A173" s="44"/>
      <c r="B173" s="23"/>
      <c r="C173" s="45" t="str">
        <f>IF($B173="","",IFERROR(INDEX(Contratos!$G$5:$G$204,MATCH($B173,Contratos!$A$5:$A$204,0)),""))</f>
        <v/>
      </c>
      <c r="D173" s="26"/>
      <c r="E173" s="45" t="str">
        <f>IF($B173="","",N($C173)+N($D173))</f>
        <v/>
      </c>
      <c r="F173" s="25"/>
      <c r="G173" s="30" t="str">
        <f>IF($M173="","",MAX(0,IF($F173="",TODAY(),$F173)-$M173))</f>
        <v/>
      </c>
      <c r="H173" s="45" t="str">
        <f>IF($B173="","",IF(N($G173)=0,0,ROUND(N($C173)*IFERROR(INDEX(Contratos!$O$5:$O$204,MATCH($B173,Contratos!$A$5:$A$204,0)),0)*$G173,0)))</f>
        <v/>
      </c>
      <c r="I173" s="26"/>
      <c r="J173" s="45" t="str">
        <f>IF($B173="","",N($E173)+N($H173)-N($I173))</f>
        <v/>
      </c>
      <c r="K173" s="46" t="str">
        <f>IF($B173="","",IF(N($I173)&lt;=0,"Pendiente",IF(N($J173)&lt;=0,"Pagado","Parcial")))</f>
        <v/>
      </c>
      <c r="L173" s="45" t="str">
        <f>IF($B173="","",MIN(N($I173),N($C173)+N($H173)))</f>
        <v/>
      </c>
      <c r="M173" s="33" t="str">
        <f>IF(OR($A173="",$B173=""),"",IFERROR(IF(N(INDEX(Contratos!$N$5:$N$204,MATCH($B173,Contratos!$A$5:$A$204,0)))&lt;1,"",DATE(YEAR($A173),MONTH($A173),MIN(INDEX(Contratos!$N$5:$N$204,MATCH($B173,Contratos!$A$5:$A$204,0)),DAY(EOMONTH($A173,0))))),""))</f>
        <v/>
      </c>
    </row>
    <row r="174" spans="1:13" x14ac:dyDescent="0.25">
      <c r="A174" s="47"/>
      <c r="B174" s="36"/>
      <c r="C174" s="45" t="str">
        <f>IF($B174="","",IFERROR(INDEX(Contratos!$G$5:$G$204,MATCH($B174,Contratos!$A$5:$A$204,0)),""))</f>
        <v/>
      </c>
      <c r="D174" s="39"/>
      <c r="E174" s="45" t="str">
        <f>IF($B174="","",N($C174)+N($D174))</f>
        <v/>
      </c>
      <c r="F174" s="38"/>
      <c r="G174" s="30" t="str">
        <f>IF($M174="","",MAX(0,IF($F174="",TODAY(),$F174)-$M174))</f>
        <v/>
      </c>
      <c r="H174" s="45" t="str">
        <f>IF($B174="","",IF(N($G174)=0,0,ROUND(N($C174)*IFERROR(INDEX(Contratos!$O$5:$O$204,MATCH($B174,Contratos!$A$5:$A$204,0)),0)*$G174,0)))</f>
        <v/>
      </c>
      <c r="I174" s="39"/>
      <c r="J174" s="45" t="str">
        <f>IF($B174="","",N($E174)+N($H174)-N($I174))</f>
        <v/>
      </c>
      <c r="K174" s="46" t="str">
        <f>IF($B174="","",IF(N($I174)&lt;=0,"Pendiente",IF(N($J174)&lt;=0,"Pagado","Parcial")))</f>
        <v/>
      </c>
      <c r="L174" s="45" t="str">
        <f>IF($B174="","",MIN(N($I174),N($C174)+N($H174)))</f>
        <v/>
      </c>
      <c r="M174" s="33" t="str">
        <f>IF(OR($A174="",$B174=""),"",IFERROR(IF(N(INDEX(Contratos!$N$5:$N$204,MATCH($B174,Contratos!$A$5:$A$204,0)))&lt;1,"",DATE(YEAR($A174),MONTH($A174),MIN(INDEX(Contratos!$N$5:$N$204,MATCH($B174,Contratos!$A$5:$A$204,0)),DAY(EOMONTH($A174,0))))),""))</f>
        <v/>
      </c>
    </row>
    <row r="175" spans="1:13" x14ac:dyDescent="0.25">
      <c r="A175" s="44"/>
      <c r="B175" s="23"/>
      <c r="C175" s="45" t="str">
        <f>IF($B175="","",IFERROR(INDEX(Contratos!$G$5:$G$204,MATCH($B175,Contratos!$A$5:$A$204,0)),""))</f>
        <v/>
      </c>
      <c r="D175" s="26"/>
      <c r="E175" s="45" t="str">
        <f>IF($B175="","",N($C175)+N($D175))</f>
        <v/>
      </c>
      <c r="F175" s="25"/>
      <c r="G175" s="30" t="str">
        <f>IF($M175="","",MAX(0,IF($F175="",TODAY(),$F175)-$M175))</f>
        <v/>
      </c>
      <c r="H175" s="45" t="str">
        <f>IF($B175="","",IF(N($G175)=0,0,ROUND(N($C175)*IFERROR(INDEX(Contratos!$O$5:$O$204,MATCH($B175,Contratos!$A$5:$A$204,0)),0)*$G175,0)))</f>
        <v/>
      </c>
      <c r="I175" s="26"/>
      <c r="J175" s="45" t="str">
        <f>IF($B175="","",N($E175)+N($H175)-N($I175))</f>
        <v/>
      </c>
      <c r="K175" s="46" t="str">
        <f>IF($B175="","",IF(N($I175)&lt;=0,"Pendiente",IF(N($J175)&lt;=0,"Pagado","Parcial")))</f>
        <v/>
      </c>
      <c r="L175" s="45" t="str">
        <f>IF($B175="","",MIN(N($I175),N($C175)+N($H175)))</f>
        <v/>
      </c>
      <c r="M175" s="33" t="str">
        <f>IF(OR($A175="",$B175=""),"",IFERROR(IF(N(INDEX(Contratos!$N$5:$N$204,MATCH($B175,Contratos!$A$5:$A$204,0)))&lt;1,"",DATE(YEAR($A175),MONTH($A175),MIN(INDEX(Contratos!$N$5:$N$204,MATCH($B175,Contratos!$A$5:$A$204,0)),DAY(EOMONTH($A175,0))))),""))</f>
        <v/>
      </c>
    </row>
    <row r="176" spans="1:13" x14ac:dyDescent="0.25">
      <c r="A176" s="47"/>
      <c r="B176" s="36"/>
      <c r="C176" s="45" t="str">
        <f>IF($B176="","",IFERROR(INDEX(Contratos!$G$5:$G$204,MATCH($B176,Contratos!$A$5:$A$204,0)),""))</f>
        <v/>
      </c>
      <c r="D176" s="39"/>
      <c r="E176" s="45" t="str">
        <f>IF($B176="","",N($C176)+N($D176))</f>
        <v/>
      </c>
      <c r="F176" s="38"/>
      <c r="G176" s="30" t="str">
        <f>IF($M176="","",MAX(0,IF($F176="",TODAY(),$F176)-$M176))</f>
        <v/>
      </c>
      <c r="H176" s="45" t="str">
        <f>IF($B176="","",IF(N($G176)=0,0,ROUND(N($C176)*IFERROR(INDEX(Contratos!$O$5:$O$204,MATCH($B176,Contratos!$A$5:$A$204,0)),0)*$G176,0)))</f>
        <v/>
      </c>
      <c r="I176" s="39"/>
      <c r="J176" s="45" t="str">
        <f>IF($B176="","",N($E176)+N($H176)-N($I176))</f>
        <v/>
      </c>
      <c r="K176" s="46" t="str">
        <f>IF($B176="","",IF(N($I176)&lt;=0,"Pendiente",IF(N($J176)&lt;=0,"Pagado","Parcial")))</f>
        <v/>
      </c>
      <c r="L176" s="45" t="str">
        <f>IF($B176="","",MIN(N($I176),N($C176)+N($H176)))</f>
        <v/>
      </c>
      <c r="M176" s="33" t="str">
        <f>IF(OR($A176="",$B176=""),"",IFERROR(IF(N(INDEX(Contratos!$N$5:$N$204,MATCH($B176,Contratos!$A$5:$A$204,0)))&lt;1,"",DATE(YEAR($A176),MONTH($A176),MIN(INDEX(Contratos!$N$5:$N$204,MATCH($B176,Contratos!$A$5:$A$204,0)),DAY(EOMONTH($A176,0))))),""))</f>
        <v/>
      </c>
    </row>
    <row r="177" spans="1:13" x14ac:dyDescent="0.25">
      <c r="A177" s="44"/>
      <c r="B177" s="23"/>
      <c r="C177" s="45" t="str">
        <f>IF($B177="","",IFERROR(INDEX(Contratos!$G$5:$G$204,MATCH($B177,Contratos!$A$5:$A$204,0)),""))</f>
        <v/>
      </c>
      <c r="D177" s="26"/>
      <c r="E177" s="45" t="str">
        <f>IF($B177="","",N($C177)+N($D177))</f>
        <v/>
      </c>
      <c r="F177" s="25"/>
      <c r="G177" s="30" t="str">
        <f>IF($M177="","",MAX(0,IF($F177="",TODAY(),$F177)-$M177))</f>
        <v/>
      </c>
      <c r="H177" s="45" t="str">
        <f>IF($B177="","",IF(N($G177)=0,0,ROUND(N($C177)*IFERROR(INDEX(Contratos!$O$5:$O$204,MATCH($B177,Contratos!$A$5:$A$204,0)),0)*$G177,0)))</f>
        <v/>
      </c>
      <c r="I177" s="26"/>
      <c r="J177" s="45" t="str">
        <f>IF($B177="","",N($E177)+N($H177)-N($I177))</f>
        <v/>
      </c>
      <c r="K177" s="46" t="str">
        <f>IF($B177="","",IF(N($I177)&lt;=0,"Pendiente",IF(N($J177)&lt;=0,"Pagado","Parcial")))</f>
        <v/>
      </c>
      <c r="L177" s="45" t="str">
        <f>IF($B177="","",MIN(N($I177),N($C177)+N($H177)))</f>
        <v/>
      </c>
      <c r="M177" s="33" t="str">
        <f>IF(OR($A177="",$B177=""),"",IFERROR(IF(N(INDEX(Contratos!$N$5:$N$204,MATCH($B177,Contratos!$A$5:$A$204,0)))&lt;1,"",DATE(YEAR($A177),MONTH($A177),MIN(INDEX(Contratos!$N$5:$N$204,MATCH($B177,Contratos!$A$5:$A$204,0)),DAY(EOMONTH($A177,0))))),""))</f>
        <v/>
      </c>
    </row>
    <row r="178" spans="1:13" x14ac:dyDescent="0.25">
      <c r="A178" s="47"/>
      <c r="B178" s="36"/>
      <c r="C178" s="45" t="str">
        <f>IF($B178="","",IFERROR(INDEX(Contratos!$G$5:$G$204,MATCH($B178,Contratos!$A$5:$A$204,0)),""))</f>
        <v/>
      </c>
      <c r="D178" s="39"/>
      <c r="E178" s="45" t="str">
        <f>IF($B178="","",N($C178)+N($D178))</f>
        <v/>
      </c>
      <c r="F178" s="38"/>
      <c r="G178" s="30" t="str">
        <f>IF($M178="","",MAX(0,IF($F178="",TODAY(),$F178)-$M178))</f>
        <v/>
      </c>
      <c r="H178" s="45" t="str">
        <f>IF($B178="","",IF(N($G178)=0,0,ROUND(N($C178)*IFERROR(INDEX(Contratos!$O$5:$O$204,MATCH($B178,Contratos!$A$5:$A$204,0)),0)*$G178,0)))</f>
        <v/>
      </c>
      <c r="I178" s="39"/>
      <c r="J178" s="45" t="str">
        <f>IF($B178="","",N($E178)+N($H178)-N($I178))</f>
        <v/>
      </c>
      <c r="K178" s="46" t="str">
        <f>IF($B178="","",IF(N($I178)&lt;=0,"Pendiente",IF(N($J178)&lt;=0,"Pagado","Parcial")))</f>
        <v/>
      </c>
      <c r="L178" s="45" t="str">
        <f>IF($B178="","",MIN(N($I178),N($C178)+N($H178)))</f>
        <v/>
      </c>
      <c r="M178" s="33" t="str">
        <f>IF(OR($A178="",$B178=""),"",IFERROR(IF(N(INDEX(Contratos!$N$5:$N$204,MATCH($B178,Contratos!$A$5:$A$204,0)))&lt;1,"",DATE(YEAR($A178),MONTH($A178),MIN(INDEX(Contratos!$N$5:$N$204,MATCH($B178,Contratos!$A$5:$A$204,0)),DAY(EOMONTH($A178,0))))),""))</f>
        <v/>
      </c>
    </row>
    <row r="179" spans="1:13" x14ac:dyDescent="0.25">
      <c r="A179" s="44"/>
      <c r="B179" s="23"/>
      <c r="C179" s="45" t="str">
        <f>IF($B179="","",IFERROR(INDEX(Contratos!$G$5:$G$204,MATCH($B179,Contratos!$A$5:$A$204,0)),""))</f>
        <v/>
      </c>
      <c r="D179" s="26"/>
      <c r="E179" s="45" t="str">
        <f>IF($B179="","",N($C179)+N($D179))</f>
        <v/>
      </c>
      <c r="F179" s="25"/>
      <c r="G179" s="30" t="str">
        <f>IF($M179="","",MAX(0,IF($F179="",TODAY(),$F179)-$M179))</f>
        <v/>
      </c>
      <c r="H179" s="45" t="str">
        <f>IF($B179="","",IF(N($G179)=0,0,ROUND(N($C179)*IFERROR(INDEX(Contratos!$O$5:$O$204,MATCH($B179,Contratos!$A$5:$A$204,0)),0)*$G179,0)))</f>
        <v/>
      </c>
      <c r="I179" s="26"/>
      <c r="J179" s="45" t="str">
        <f>IF($B179="","",N($E179)+N($H179)-N($I179))</f>
        <v/>
      </c>
      <c r="K179" s="46" t="str">
        <f>IF($B179="","",IF(N($I179)&lt;=0,"Pendiente",IF(N($J179)&lt;=0,"Pagado","Parcial")))</f>
        <v/>
      </c>
      <c r="L179" s="45" t="str">
        <f>IF($B179="","",MIN(N($I179),N($C179)+N($H179)))</f>
        <v/>
      </c>
      <c r="M179" s="33" t="str">
        <f>IF(OR($A179="",$B179=""),"",IFERROR(IF(N(INDEX(Contratos!$N$5:$N$204,MATCH($B179,Contratos!$A$5:$A$204,0)))&lt;1,"",DATE(YEAR($A179),MONTH($A179),MIN(INDEX(Contratos!$N$5:$N$204,MATCH($B179,Contratos!$A$5:$A$204,0)),DAY(EOMONTH($A179,0))))),""))</f>
        <v/>
      </c>
    </row>
    <row r="180" spans="1:13" x14ac:dyDescent="0.25">
      <c r="A180" s="47"/>
      <c r="B180" s="36"/>
      <c r="C180" s="45" t="str">
        <f>IF($B180="","",IFERROR(INDEX(Contratos!$G$5:$G$204,MATCH($B180,Contratos!$A$5:$A$204,0)),""))</f>
        <v/>
      </c>
      <c r="D180" s="39"/>
      <c r="E180" s="45" t="str">
        <f>IF($B180="","",N($C180)+N($D180))</f>
        <v/>
      </c>
      <c r="F180" s="38"/>
      <c r="G180" s="30" t="str">
        <f>IF($M180="","",MAX(0,IF($F180="",TODAY(),$F180)-$M180))</f>
        <v/>
      </c>
      <c r="H180" s="45" t="str">
        <f>IF($B180="","",IF(N($G180)=0,0,ROUND(N($C180)*IFERROR(INDEX(Contratos!$O$5:$O$204,MATCH($B180,Contratos!$A$5:$A$204,0)),0)*$G180,0)))</f>
        <v/>
      </c>
      <c r="I180" s="39"/>
      <c r="J180" s="45" t="str">
        <f>IF($B180="","",N($E180)+N($H180)-N($I180))</f>
        <v/>
      </c>
      <c r="K180" s="46" t="str">
        <f>IF($B180="","",IF(N($I180)&lt;=0,"Pendiente",IF(N($J180)&lt;=0,"Pagado","Parcial")))</f>
        <v/>
      </c>
      <c r="L180" s="45" t="str">
        <f>IF($B180="","",MIN(N($I180),N($C180)+N($H180)))</f>
        <v/>
      </c>
      <c r="M180" s="33" t="str">
        <f>IF(OR($A180="",$B180=""),"",IFERROR(IF(N(INDEX(Contratos!$N$5:$N$204,MATCH($B180,Contratos!$A$5:$A$204,0)))&lt;1,"",DATE(YEAR($A180),MONTH($A180),MIN(INDEX(Contratos!$N$5:$N$204,MATCH($B180,Contratos!$A$5:$A$204,0)),DAY(EOMONTH($A180,0))))),""))</f>
        <v/>
      </c>
    </row>
    <row r="181" spans="1:13" x14ac:dyDescent="0.25">
      <c r="A181" s="44"/>
      <c r="B181" s="23"/>
      <c r="C181" s="45" t="str">
        <f>IF($B181="","",IFERROR(INDEX(Contratos!$G$5:$G$204,MATCH($B181,Contratos!$A$5:$A$204,0)),""))</f>
        <v/>
      </c>
      <c r="D181" s="26"/>
      <c r="E181" s="45" t="str">
        <f>IF($B181="","",N($C181)+N($D181))</f>
        <v/>
      </c>
      <c r="F181" s="25"/>
      <c r="G181" s="30" t="str">
        <f>IF($M181="","",MAX(0,IF($F181="",TODAY(),$F181)-$M181))</f>
        <v/>
      </c>
      <c r="H181" s="45" t="str">
        <f>IF($B181="","",IF(N($G181)=0,0,ROUND(N($C181)*IFERROR(INDEX(Contratos!$O$5:$O$204,MATCH($B181,Contratos!$A$5:$A$204,0)),0)*$G181,0)))</f>
        <v/>
      </c>
      <c r="I181" s="26"/>
      <c r="J181" s="45" t="str">
        <f>IF($B181="","",N($E181)+N($H181)-N($I181))</f>
        <v/>
      </c>
      <c r="K181" s="46" t="str">
        <f>IF($B181="","",IF(N($I181)&lt;=0,"Pendiente",IF(N($J181)&lt;=0,"Pagado","Parcial")))</f>
        <v/>
      </c>
      <c r="L181" s="45" t="str">
        <f>IF($B181="","",MIN(N($I181),N($C181)+N($H181)))</f>
        <v/>
      </c>
      <c r="M181" s="33" t="str">
        <f>IF(OR($A181="",$B181=""),"",IFERROR(IF(N(INDEX(Contratos!$N$5:$N$204,MATCH($B181,Contratos!$A$5:$A$204,0)))&lt;1,"",DATE(YEAR($A181),MONTH($A181),MIN(INDEX(Contratos!$N$5:$N$204,MATCH($B181,Contratos!$A$5:$A$204,0)),DAY(EOMONTH($A181,0))))),""))</f>
        <v/>
      </c>
    </row>
    <row r="182" spans="1:13" x14ac:dyDescent="0.25">
      <c r="A182" s="47"/>
      <c r="B182" s="36"/>
      <c r="C182" s="45" t="str">
        <f>IF($B182="","",IFERROR(INDEX(Contratos!$G$5:$G$204,MATCH($B182,Contratos!$A$5:$A$204,0)),""))</f>
        <v/>
      </c>
      <c r="D182" s="39"/>
      <c r="E182" s="45" t="str">
        <f>IF($B182="","",N($C182)+N($D182))</f>
        <v/>
      </c>
      <c r="F182" s="38"/>
      <c r="G182" s="30" t="str">
        <f>IF($M182="","",MAX(0,IF($F182="",TODAY(),$F182)-$M182))</f>
        <v/>
      </c>
      <c r="H182" s="45" t="str">
        <f>IF($B182="","",IF(N($G182)=0,0,ROUND(N($C182)*IFERROR(INDEX(Contratos!$O$5:$O$204,MATCH($B182,Contratos!$A$5:$A$204,0)),0)*$G182,0)))</f>
        <v/>
      </c>
      <c r="I182" s="39"/>
      <c r="J182" s="45" t="str">
        <f>IF($B182="","",N($E182)+N($H182)-N($I182))</f>
        <v/>
      </c>
      <c r="K182" s="46" t="str">
        <f>IF($B182="","",IF(N($I182)&lt;=0,"Pendiente",IF(N($J182)&lt;=0,"Pagado","Parcial")))</f>
        <v/>
      </c>
      <c r="L182" s="45" t="str">
        <f>IF($B182="","",MIN(N($I182),N($C182)+N($H182)))</f>
        <v/>
      </c>
      <c r="M182" s="33" t="str">
        <f>IF(OR($A182="",$B182=""),"",IFERROR(IF(N(INDEX(Contratos!$N$5:$N$204,MATCH($B182,Contratos!$A$5:$A$204,0)))&lt;1,"",DATE(YEAR($A182),MONTH($A182),MIN(INDEX(Contratos!$N$5:$N$204,MATCH($B182,Contratos!$A$5:$A$204,0)),DAY(EOMONTH($A182,0))))),""))</f>
        <v/>
      </c>
    </row>
    <row r="183" spans="1:13" x14ac:dyDescent="0.25">
      <c r="A183" s="44"/>
      <c r="B183" s="23"/>
      <c r="C183" s="45" t="str">
        <f>IF($B183="","",IFERROR(INDEX(Contratos!$G$5:$G$204,MATCH($B183,Contratos!$A$5:$A$204,0)),""))</f>
        <v/>
      </c>
      <c r="D183" s="26"/>
      <c r="E183" s="45" t="str">
        <f>IF($B183="","",N($C183)+N($D183))</f>
        <v/>
      </c>
      <c r="F183" s="25"/>
      <c r="G183" s="30" t="str">
        <f>IF($M183="","",MAX(0,IF($F183="",TODAY(),$F183)-$M183))</f>
        <v/>
      </c>
      <c r="H183" s="45" t="str">
        <f>IF($B183="","",IF(N($G183)=0,0,ROUND(N($C183)*IFERROR(INDEX(Contratos!$O$5:$O$204,MATCH($B183,Contratos!$A$5:$A$204,0)),0)*$G183,0)))</f>
        <v/>
      </c>
      <c r="I183" s="26"/>
      <c r="J183" s="45" t="str">
        <f>IF($B183="","",N($E183)+N($H183)-N($I183))</f>
        <v/>
      </c>
      <c r="K183" s="46" t="str">
        <f>IF($B183="","",IF(N($I183)&lt;=0,"Pendiente",IF(N($J183)&lt;=0,"Pagado","Parcial")))</f>
        <v/>
      </c>
      <c r="L183" s="45" t="str">
        <f>IF($B183="","",MIN(N($I183),N($C183)+N($H183)))</f>
        <v/>
      </c>
      <c r="M183" s="33" t="str">
        <f>IF(OR($A183="",$B183=""),"",IFERROR(IF(N(INDEX(Contratos!$N$5:$N$204,MATCH($B183,Contratos!$A$5:$A$204,0)))&lt;1,"",DATE(YEAR($A183),MONTH($A183),MIN(INDEX(Contratos!$N$5:$N$204,MATCH($B183,Contratos!$A$5:$A$204,0)),DAY(EOMONTH($A183,0))))),""))</f>
        <v/>
      </c>
    </row>
    <row r="184" spans="1:13" x14ac:dyDescent="0.25">
      <c r="A184" s="47"/>
      <c r="B184" s="36"/>
      <c r="C184" s="45" t="str">
        <f>IF($B184="","",IFERROR(INDEX(Contratos!$G$5:$G$204,MATCH($B184,Contratos!$A$5:$A$204,0)),""))</f>
        <v/>
      </c>
      <c r="D184" s="39"/>
      <c r="E184" s="45" t="str">
        <f>IF($B184="","",N($C184)+N($D184))</f>
        <v/>
      </c>
      <c r="F184" s="38"/>
      <c r="G184" s="30" t="str">
        <f>IF($M184="","",MAX(0,IF($F184="",TODAY(),$F184)-$M184))</f>
        <v/>
      </c>
      <c r="H184" s="45" t="str">
        <f>IF($B184="","",IF(N($G184)=0,0,ROUND(N($C184)*IFERROR(INDEX(Contratos!$O$5:$O$204,MATCH($B184,Contratos!$A$5:$A$204,0)),0)*$G184,0)))</f>
        <v/>
      </c>
      <c r="I184" s="39"/>
      <c r="J184" s="45" t="str">
        <f>IF($B184="","",N($E184)+N($H184)-N($I184))</f>
        <v/>
      </c>
      <c r="K184" s="46" t="str">
        <f>IF($B184="","",IF(N($I184)&lt;=0,"Pendiente",IF(N($J184)&lt;=0,"Pagado","Parcial")))</f>
        <v/>
      </c>
      <c r="L184" s="45" t="str">
        <f>IF($B184="","",MIN(N($I184),N($C184)+N($H184)))</f>
        <v/>
      </c>
      <c r="M184" s="33" t="str">
        <f>IF(OR($A184="",$B184=""),"",IFERROR(IF(N(INDEX(Contratos!$N$5:$N$204,MATCH($B184,Contratos!$A$5:$A$204,0)))&lt;1,"",DATE(YEAR($A184),MONTH($A184),MIN(INDEX(Contratos!$N$5:$N$204,MATCH($B184,Contratos!$A$5:$A$204,0)),DAY(EOMONTH($A184,0))))),""))</f>
        <v/>
      </c>
    </row>
    <row r="185" spans="1:13" x14ac:dyDescent="0.25">
      <c r="A185" s="44"/>
      <c r="B185" s="23"/>
      <c r="C185" s="45" t="str">
        <f>IF($B185="","",IFERROR(INDEX(Contratos!$G$5:$G$204,MATCH($B185,Contratos!$A$5:$A$204,0)),""))</f>
        <v/>
      </c>
      <c r="D185" s="26"/>
      <c r="E185" s="45" t="str">
        <f>IF($B185="","",N($C185)+N($D185))</f>
        <v/>
      </c>
      <c r="F185" s="25"/>
      <c r="G185" s="30" t="str">
        <f>IF($M185="","",MAX(0,IF($F185="",TODAY(),$F185)-$M185))</f>
        <v/>
      </c>
      <c r="H185" s="45" t="str">
        <f>IF($B185="","",IF(N($G185)=0,0,ROUND(N($C185)*IFERROR(INDEX(Contratos!$O$5:$O$204,MATCH($B185,Contratos!$A$5:$A$204,0)),0)*$G185,0)))</f>
        <v/>
      </c>
      <c r="I185" s="26"/>
      <c r="J185" s="45" t="str">
        <f>IF($B185="","",N($E185)+N($H185)-N($I185))</f>
        <v/>
      </c>
      <c r="K185" s="46" t="str">
        <f>IF($B185="","",IF(N($I185)&lt;=0,"Pendiente",IF(N($J185)&lt;=0,"Pagado","Parcial")))</f>
        <v/>
      </c>
      <c r="L185" s="45" t="str">
        <f>IF($B185="","",MIN(N($I185),N($C185)+N($H185)))</f>
        <v/>
      </c>
      <c r="M185" s="33" t="str">
        <f>IF(OR($A185="",$B185=""),"",IFERROR(IF(N(INDEX(Contratos!$N$5:$N$204,MATCH($B185,Contratos!$A$5:$A$204,0)))&lt;1,"",DATE(YEAR($A185),MONTH($A185),MIN(INDEX(Contratos!$N$5:$N$204,MATCH($B185,Contratos!$A$5:$A$204,0)),DAY(EOMONTH($A185,0))))),""))</f>
        <v/>
      </c>
    </row>
    <row r="186" spans="1:13" x14ac:dyDescent="0.25">
      <c r="A186" s="47"/>
      <c r="B186" s="36"/>
      <c r="C186" s="45" t="str">
        <f>IF($B186="","",IFERROR(INDEX(Contratos!$G$5:$G$204,MATCH($B186,Contratos!$A$5:$A$204,0)),""))</f>
        <v/>
      </c>
      <c r="D186" s="39"/>
      <c r="E186" s="45" t="str">
        <f>IF($B186="","",N($C186)+N($D186))</f>
        <v/>
      </c>
      <c r="F186" s="38"/>
      <c r="G186" s="30" t="str">
        <f>IF($M186="","",MAX(0,IF($F186="",TODAY(),$F186)-$M186))</f>
        <v/>
      </c>
      <c r="H186" s="45" t="str">
        <f>IF($B186="","",IF(N($G186)=0,0,ROUND(N($C186)*IFERROR(INDEX(Contratos!$O$5:$O$204,MATCH($B186,Contratos!$A$5:$A$204,0)),0)*$G186,0)))</f>
        <v/>
      </c>
      <c r="I186" s="39"/>
      <c r="J186" s="45" t="str">
        <f>IF($B186="","",N($E186)+N($H186)-N($I186))</f>
        <v/>
      </c>
      <c r="K186" s="46" t="str">
        <f>IF($B186="","",IF(N($I186)&lt;=0,"Pendiente",IF(N($J186)&lt;=0,"Pagado","Parcial")))</f>
        <v/>
      </c>
      <c r="L186" s="45" t="str">
        <f>IF($B186="","",MIN(N($I186),N($C186)+N($H186)))</f>
        <v/>
      </c>
      <c r="M186" s="33" t="str">
        <f>IF(OR($A186="",$B186=""),"",IFERROR(IF(N(INDEX(Contratos!$N$5:$N$204,MATCH($B186,Contratos!$A$5:$A$204,0)))&lt;1,"",DATE(YEAR($A186),MONTH($A186),MIN(INDEX(Contratos!$N$5:$N$204,MATCH($B186,Contratos!$A$5:$A$204,0)),DAY(EOMONTH($A186,0))))),""))</f>
        <v/>
      </c>
    </row>
    <row r="187" spans="1:13" x14ac:dyDescent="0.25">
      <c r="A187" s="44"/>
      <c r="B187" s="23"/>
      <c r="C187" s="45" t="str">
        <f>IF($B187="","",IFERROR(INDEX(Contratos!$G$5:$G$204,MATCH($B187,Contratos!$A$5:$A$204,0)),""))</f>
        <v/>
      </c>
      <c r="D187" s="26"/>
      <c r="E187" s="45" t="str">
        <f>IF($B187="","",N($C187)+N($D187))</f>
        <v/>
      </c>
      <c r="F187" s="25"/>
      <c r="G187" s="30" t="str">
        <f>IF($M187="","",MAX(0,IF($F187="",TODAY(),$F187)-$M187))</f>
        <v/>
      </c>
      <c r="H187" s="45" t="str">
        <f>IF($B187="","",IF(N($G187)=0,0,ROUND(N($C187)*IFERROR(INDEX(Contratos!$O$5:$O$204,MATCH($B187,Contratos!$A$5:$A$204,0)),0)*$G187,0)))</f>
        <v/>
      </c>
      <c r="I187" s="26"/>
      <c r="J187" s="45" t="str">
        <f>IF($B187="","",N($E187)+N($H187)-N($I187))</f>
        <v/>
      </c>
      <c r="K187" s="46" t="str">
        <f>IF($B187="","",IF(N($I187)&lt;=0,"Pendiente",IF(N($J187)&lt;=0,"Pagado","Parcial")))</f>
        <v/>
      </c>
      <c r="L187" s="45" t="str">
        <f>IF($B187="","",MIN(N($I187),N($C187)+N($H187)))</f>
        <v/>
      </c>
      <c r="M187" s="33" t="str">
        <f>IF(OR($A187="",$B187=""),"",IFERROR(IF(N(INDEX(Contratos!$N$5:$N$204,MATCH($B187,Contratos!$A$5:$A$204,0)))&lt;1,"",DATE(YEAR($A187),MONTH($A187),MIN(INDEX(Contratos!$N$5:$N$204,MATCH($B187,Contratos!$A$5:$A$204,0)),DAY(EOMONTH($A187,0))))),""))</f>
        <v/>
      </c>
    </row>
    <row r="188" spans="1:13" x14ac:dyDescent="0.25">
      <c r="A188" s="47"/>
      <c r="B188" s="36"/>
      <c r="C188" s="45" t="str">
        <f>IF($B188="","",IFERROR(INDEX(Contratos!$G$5:$G$204,MATCH($B188,Contratos!$A$5:$A$204,0)),""))</f>
        <v/>
      </c>
      <c r="D188" s="39"/>
      <c r="E188" s="45" t="str">
        <f>IF($B188="","",N($C188)+N($D188))</f>
        <v/>
      </c>
      <c r="F188" s="38"/>
      <c r="G188" s="30" t="str">
        <f>IF($M188="","",MAX(0,IF($F188="",TODAY(),$F188)-$M188))</f>
        <v/>
      </c>
      <c r="H188" s="45" t="str">
        <f>IF($B188="","",IF(N($G188)=0,0,ROUND(N($C188)*IFERROR(INDEX(Contratos!$O$5:$O$204,MATCH($B188,Contratos!$A$5:$A$204,0)),0)*$G188,0)))</f>
        <v/>
      </c>
      <c r="I188" s="39"/>
      <c r="J188" s="45" t="str">
        <f>IF($B188="","",N($E188)+N($H188)-N($I188))</f>
        <v/>
      </c>
      <c r="K188" s="46" t="str">
        <f>IF($B188="","",IF(N($I188)&lt;=0,"Pendiente",IF(N($J188)&lt;=0,"Pagado","Parcial")))</f>
        <v/>
      </c>
      <c r="L188" s="45" t="str">
        <f>IF($B188="","",MIN(N($I188),N($C188)+N($H188)))</f>
        <v/>
      </c>
      <c r="M188" s="33" t="str">
        <f>IF(OR($A188="",$B188=""),"",IFERROR(IF(N(INDEX(Contratos!$N$5:$N$204,MATCH($B188,Contratos!$A$5:$A$204,0)))&lt;1,"",DATE(YEAR($A188),MONTH($A188),MIN(INDEX(Contratos!$N$5:$N$204,MATCH($B188,Contratos!$A$5:$A$204,0)),DAY(EOMONTH($A188,0))))),""))</f>
        <v/>
      </c>
    </row>
    <row r="189" spans="1:13" x14ac:dyDescent="0.25">
      <c r="A189" s="44"/>
      <c r="B189" s="23"/>
      <c r="C189" s="45" t="str">
        <f>IF($B189="","",IFERROR(INDEX(Contratos!$G$5:$G$204,MATCH($B189,Contratos!$A$5:$A$204,0)),""))</f>
        <v/>
      </c>
      <c r="D189" s="26"/>
      <c r="E189" s="45" t="str">
        <f>IF($B189="","",N($C189)+N($D189))</f>
        <v/>
      </c>
      <c r="F189" s="25"/>
      <c r="G189" s="30" t="str">
        <f>IF($M189="","",MAX(0,IF($F189="",TODAY(),$F189)-$M189))</f>
        <v/>
      </c>
      <c r="H189" s="45" t="str">
        <f>IF($B189="","",IF(N($G189)=0,0,ROUND(N($C189)*IFERROR(INDEX(Contratos!$O$5:$O$204,MATCH($B189,Contratos!$A$5:$A$204,0)),0)*$G189,0)))</f>
        <v/>
      </c>
      <c r="I189" s="26"/>
      <c r="J189" s="45" t="str">
        <f>IF($B189="","",N($E189)+N($H189)-N($I189))</f>
        <v/>
      </c>
      <c r="K189" s="46" t="str">
        <f>IF($B189="","",IF(N($I189)&lt;=0,"Pendiente",IF(N($J189)&lt;=0,"Pagado","Parcial")))</f>
        <v/>
      </c>
      <c r="L189" s="45" t="str">
        <f>IF($B189="","",MIN(N($I189),N($C189)+N($H189)))</f>
        <v/>
      </c>
      <c r="M189" s="33" t="str">
        <f>IF(OR($A189="",$B189=""),"",IFERROR(IF(N(INDEX(Contratos!$N$5:$N$204,MATCH($B189,Contratos!$A$5:$A$204,0)))&lt;1,"",DATE(YEAR($A189),MONTH($A189),MIN(INDEX(Contratos!$N$5:$N$204,MATCH($B189,Contratos!$A$5:$A$204,0)),DAY(EOMONTH($A189,0))))),""))</f>
        <v/>
      </c>
    </row>
    <row r="190" spans="1:13" x14ac:dyDescent="0.25">
      <c r="A190" s="47"/>
      <c r="B190" s="36"/>
      <c r="C190" s="45" t="str">
        <f>IF($B190="","",IFERROR(INDEX(Contratos!$G$5:$G$204,MATCH($B190,Contratos!$A$5:$A$204,0)),""))</f>
        <v/>
      </c>
      <c r="D190" s="39"/>
      <c r="E190" s="45" t="str">
        <f>IF($B190="","",N($C190)+N($D190))</f>
        <v/>
      </c>
      <c r="F190" s="38"/>
      <c r="G190" s="30" t="str">
        <f>IF($M190="","",MAX(0,IF($F190="",TODAY(),$F190)-$M190))</f>
        <v/>
      </c>
      <c r="H190" s="45" t="str">
        <f>IF($B190="","",IF(N($G190)=0,0,ROUND(N($C190)*IFERROR(INDEX(Contratos!$O$5:$O$204,MATCH($B190,Contratos!$A$5:$A$204,0)),0)*$G190,0)))</f>
        <v/>
      </c>
      <c r="I190" s="39"/>
      <c r="J190" s="45" t="str">
        <f>IF($B190="","",N($E190)+N($H190)-N($I190))</f>
        <v/>
      </c>
      <c r="K190" s="46" t="str">
        <f>IF($B190="","",IF(N($I190)&lt;=0,"Pendiente",IF(N($J190)&lt;=0,"Pagado","Parcial")))</f>
        <v/>
      </c>
      <c r="L190" s="45" t="str">
        <f>IF($B190="","",MIN(N($I190),N($C190)+N($H190)))</f>
        <v/>
      </c>
      <c r="M190" s="33" t="str">
        <f>IF(OR($A190="",$B190=""),"",IFERROR(IF(N(INDEX(Contratos!$N$5:$N$204,MATCH($B190,Contratos!$A$5:$A$204,0)))&lt;1,"",DATE(YEAR($A190),MONTH($A190),MIN(INDEX(Contratos!$N$5:$N$204,MATCH($B190,Contratos!$A$5:$A$204,0)),DAY(EOMONTH($A190,0))))),""))</f>
        <v/>
      </c>
    </row>
    <row r="191" spans="1:13" x14ac:dyDescent="0.25">
      <c r="A191" s="44"/>
      <c r="B191" s="23"/>
      <c r="C191" s="45" t="str">
        <f>IF($B191="","",IFERROR(INDEX(Contratos!$G$5:$G$204,MATCH($B191,Contratos!$A$5:$A$204,0)),""))</f>
        <v/>
      </c>
      <c r="D191" s="26"/>
      <c r="E191" s="45" t="str">
        <f>IF($B191="","",N($C191)+N($D191))</f>
        <v/>
      </c>
      <c r="F191" s="25"/>
      <c r="G191" s="30" t="str">
        <f>IF($M191="","",MAX(0,IF($F191="",TODAY(),$F191)-$M191))</f>
        <v/>
      </c>
      <c r="H191" s="45" t="str">
        <f>IF($B191="","",IF(N($G191)=0,0,ROUND(N($C191)*IFERROR(INDEX(Contratos!$O$5:$O$204,MATCH($B191,Contratos!$A$5:$A$204,0)),0)*$G191,0)))</f>
        <v/>
      </c>
      <c r="I191" s="26"/>
      <c r="J191" s="45" t="str">
        <f>IF($B191="","",N($E191)+N($H191)-N($I191))</f>
        <v/>
      </c>
      <c r="K191" s="46" t="str">
        <f>IF($B191="","",IF(N($I191)&lt;=0,"Pendiente",IF(N($J191)&lt;=0,"Pagado","Parcial")))</f>
        <v/>
      </c>
      <c r="L191" s="45" t="str">
        <f>IF($B191="","",MIN(N($I191),N($C191)+N($H191)))</f>
        <v/>
      </c>
      <c r="M191" s="33" t="str">
        <f>IF(OR($A191="",$B191=""),"",IFERROR(IF(N(INDEX(Contratos!$N$5:$N$204,MATCH($B191,Contratos!$A$5:$A$204,0)))&lt;1,"",DATE(YEAR($A191),MONTH($A191),MIN(INDEX(Contratos!$N$5:$N$204,MATCH($B191,Contratos!$A$5:$A$204,0)),DAY(EOMONTH($A191,0))))),""))</f>
        <v/>
      </c>
    </row>
    <row r="192" spans="1:13" x14ac:dyDescent="0.25">
      <c r="A192" s="47"/>
      <c r="B192" s="36"/>
      <c r="C192" s="45" t="str">
        <f>IF($B192="","",IFERROR(INDEX(Contratos!$G$5:$G$204,MATCH($B192,Contratos!$A$5:$A$204,0)),""))</f>
        <v/>
      </c>
      <c r="D192" s="39"/>
      <c r="E192" s="45" t="str">
        <f>IF($B192="","",N($C192)+N($D192))</f>
        <v/>
      </c>
      <c r="F192" s="38"/>
      <c r="G192" s="30" t="str">
        <f>IF($M192="","",MAX(0,IF($F192="",TODAY(),$F192)-$M192))</f>
        <v/>
      </c>
      <c r="H192" s="45" t="str">
        <f>IF($B192="","",IF(N($G192)=0,0,ROUND(N($C192)*IFERROR(INDEX(Contratos!$O$5:$O$204,MATCH($B192,Contratos!$A$5:$A$204,0)),0)*$G192,0)))</f>
        <v/>
      </c>
      <c r="I192" s="39"/>
      <c r="J192" s="45" t="str">
        <f>IF($B192="","",N($E192)+N($H192)-N($I192))</f>
        <v/>
      </c>
      <c r="K192" s="46" t="str">
        <f>IF($B192="","",IF(N($I192)&lt;=0,"Pendiente",IF(N($J192)&lt;=0,"Pagado","Parcial")))</f>
        <v/>
      </c>
      <c r="L192" s="45" t="str">
        <f>IF($B192="","",MIN(N($I192),N($C192)+N($H192)))</f>
        <v/>
      </c>
      <c r="M192" s="33" t="str">
        <f>IF(OR($A192="",$B192=""),"",IFERROR(IF(N(INDEX(Contratos!$N$5:$N$204,MATCH($B192,Contratos!$A$5:$A$204,0)))&lt;1,"",DATE(YEAR($A192),MONTH($A192),MIN(INDEX(Contratos!$N$5:$N$204,MATCH($B192,Contratos!$A$5:$A$204,0)),DAY(EOMONTH($A192,0))))),""))</f>
        <v/>
      </c>
    </row>
    <row r="193" spans="1:13" x14ac:dyDescent="0.25">
      <c r="A193" s="44"/>
      <c r="B193" s="23"/>
      <c r="C193" s="45" t="str">
        <f>IF($B193="","",IFERROR(INDEX(Contratos!$G$5:$G$204,MATCH($B193,Contratos!$A$5:$A$204,0)),""))</f>
        <v/>
      </c>
      <c r="D193" s="26"/>
      <c r="E193" s="45" t="str">
        <f>IF($B193="","",N($C193)+N($D193))</f>
        <v/>
      </c>
      <c r="F193" s="25"/>
      <c r="G193" s="30" t="str">
        <f>IF($M193="","",MAX(0,IF($F193="",TODAY(),$F193)-$M193))</f>
        <v/>
      </c>
      <c r="H193" s="45" t="str">
        <f>IF($B193="","",IF(N($G193)=0,0,ROUND(N($C193)*IFERROR(INDEX(Contratos!$O$5:$O$204,MATCH($B193,Contratos!$A$5:$A$204,0)),0)*$G193,0)))</f>
        <v/>
      </c>
      <c r="I193" s="26"/>
      <c r="J193" s="45" t="str">
        <f>IF($B193="","",N($E193)+N($H193)-N($I193))</f>
        <v/>
      </c>
      <c r="K193" s="46" t="str">
        <f>IF($B193="","",IF(N($I193)&lt;=0,"Pendiente",IF(N($J193)&lt;=0,"Pagado","Parcial")))</f>
        <v/>
      </c>
      <c r="L193" s="45" t="str">
        <f>IF($B193="","",MIN(N($I193),N($C193)+N($H193)))</f>
        <v/>
      </c>
      <c r="M193" s="33" t="str">
        <f>IF(OR($A193="",$B193=""),"",IFERROR(IF(N(INDEX(Contratos!$N$5:$N$204,MATCH($B193,Contratos!$A$5:$A$204,0)))&lt;1,"",DATE(YEAR($A193),MONTH($A193),MIN(INDEX(Contratos!$N$5:$N$204,MATCH($B193,Contratos!$A$5:$A$204,0)),DAY(EOMONTH($A193,0))))),""))</f>
        <v/>
      </c>
    </row>
    <row r="194" spans="1:13" x14ac:dyDescent="0.25">
      <c r="A194" s="47"/>
      <c r="B194" s="36"/>
      <c r="C194" s="45" t="str">
        <f>IF($B194="","",IFERROR(INDEX(Contratos!$G$5:$G$204,MATCH($B194,Contratos!$A$5:$A$204,0)),""))</f>
        <v/>
      </c>
      <c r="D194" s="39"/>
      <c r="E194" s="45" t="str">
        <f>IF($B194="","",N($C194)+N($D194))</f>
        <v/>
      </c>
      <c r="F194" s="38"/>
      <c r="G194" s="30" t="str">
        <f>IF($M194="","",MAX(0,IF($F194="",TODAY(),$F194)-$M194))</f>
        <v/>
      </c>
      <c r="H194" s="45" t="str">
        <f>IF($B194="","",IF(N($G194)=0,0,ROUND(N($C194)*IFERROR(INDEX(Contratos!$O$5:$O$204,MATCH($B194,Contratos!$A$5:$A$204,0)),0)*$G194,0)))</f>
        <v/>
      </c>
      <c r="I194" s="39"/>
      <c r="J194" s="45" t="str">
        <f>IF($B194="","",N($E194)+N($H194)-N($I194))</f>
        <v/>
      </c>
      <c r="K194" s="46" t="str">
        <f>IF($B194="","",IF(N($I194)&lt;=0,"Pendiente",IF(N($J194)&lt;=0,"Pagado","Parcial")))</f>
        <v/>
      </c>
      <c r="L194" s="45" t="str">
        <f>IF($B194="","",MIN(N($I194),N($C194)+N($H194)))</f>
        <v/>
      </c>
      <c r="M194" s="33" t="str">
        <f>IF(OR($A194="",$B194=""),"",IFERROR(IF(N(INDEX(Contratos!$N$5:$N$204,MATCH($B194,Contratos!$A$5:$A$204,0)))&lt;1,"",DATE(YEAR($A194),MONTH($A194),MIN(INDEX(Contratos!$N$5:$N$204,MATCH($B194,Contratos!$A$5:$A$204,0)),DAY(EOMONTH($A194,0))))),""))</f>
        <v/>
      </c>
    </row>
    <row r="195" spans="1:13" x14ac:dyDescent="0.25">
      <c r="A195" s="44"/>
      <c r="B195" s="23"/>
      <c r="C195" s="45" t="str">
        <f>IF($B195="","",IFERROR(INDEX(Contratos!$G$5:$G$204,MATCH($B195,Contratos!$A$5:$A$204,0)),""))</f>
        <v/>
      </c>
      <c r="D195" s="26"/>
      <c r="E195" s="45" t="str">
        <f>IF($B195="","",N($C195)+N($D195))</f>
        <v/>
      </c>
      <c r="F195" s="25"/>
      <c r="G195" s="30" t="str">
        <f>IF($M195="","",MAX(0,IF($F195="",TODAY(),$F195)-$M195))</f>
        <v/>
      </c>
      <c r="H195" s="45" t="str">
        <f>IF($B195="","",IF(N($G195)=0,0,ROUND(N($C195)*IFERROR(INDEX(Contratos!$O$5:$O$204,MATCH($B195,Contratos!$A$5:$A$204,0)),0)*$G195,0)))</f>
        <v/>
      </c>
      <c r="I195" s="26"/>
      <c r="J195" s="45" t="str">
        <f>IF($B195="","",N($E195)+N($H195)-N($I195))</f>
        <v/>
      </c>
      <c r="K195" s="46" t="str">
        <f>IF($B195="","",IF(N($I195)&lt;=0,"Pendiente",IF(N($J195)&lt;=0,"Pagado","Parcial")))</f>
        <v/>
      </c>
      <c r="L195" s="45" t="str">
        <f>IF($B195="","",MIN(N($I195),N($C195)+N($H195)))</f>
        <v/>
      </c>
      <c r="M195" s="33" t="str">
        <f>IF(OR($A195="",$B195=""),"",IFERROR(IF(N(INDEX(Contratos!$N$5:$N$204,MATCH($B195,Contratos!$A$5:$A$204,0)))&lt;1,"",DATE(YEAR($A195),MONTH($A195),MIN(INDEX(Contratos!$N$5:$N$204,MATCH($B195,Contratos!$A$5:$A$204,0)),DAY(EOMONTH($A195,0))))),""))</f>
        <v/>
      </c>
    </row>
    <row r="196" spans="1:13" x14ac:dyDescent="0.25">
      <c r="A196" s="47"/>
      <c r="B196" s="36"/>
      <c r="C196" s="45" t="str">
        <f>IF($B196="","",IFERROR(INDEX(Contratos!$G$5:$G$204,MATCH($B196,Contratos!$A$5:$A$204,0)),""))</f>
        <v/>
      </c>
      <c r="D196" s="39"/>
      <c r="E196" s="45" t="str">
        <f>IF($B196="","",N($C196)+N($D196))</f>
        <v/>
      </c>
      <c r="F196" s="38"/>
      <c r="G196" s="30" t="str">
        <f>IF($M196="","",MAX(0,IF($F196="",TODAY(),$F196)-$M196))</f>
        <v/>
      </c>
      <c r="H196" s="45" t="str">
        <f>IF($B196="","",IF(N($G196)=0,0,ROUND(N($C196)*IFERROR(INDEX(Contratos!$O$5:$O$204,MATCH($B196,Contratos!$A$5:$A$204,0)),0)*$G196,0)))</f>
        <v/>
      </c>
      <c r="I196" s="39"/>
      <c r="J196" s="45" t="str">
        <f>IF($B196="","",N($E196)+N($H196)-N($I196))</f>
        <v/>
      </c>
      <c r="K196" s="46" t="str">
        <f>IF($B196="","",IF(N($I196)&lt;=0,"Pendiente",IF(N($J196)&lt;=0,"Pagado","Parcial")))</f>
        <v/>
      </c>
      <c r="L196" s="45" t="str">
        <f>IF($B196="","",MIN(N($I196),N($C196)+N($H196)))</f>
        <v/>
      </c>
      <c r="M196" s="33" t="str">
        <f>IF(OR($A196="",$B196=""),"",IFERROR(IF(N(INDEX(Contratos!$N$5:$N$204,MATCH($B196,Contratos!$A$5:$A$204,0)))&lt;1,"",DATE(YEAR($A196),MONTH($A196),MIN(INDEX(Contratos!$N$5:$N$204,MATCH($B196,Contratos!$A$5:$A$204,0)),DAY(EOMONTH($A196,0))))),""))</f>
        <v/>
      </c>
    </row>
    <row r="197" spans="1:13" x14ac:dyDescent="0.25">
      <c r="A197" s="44"/>
      <c r="B197" s="23"/>
      <c r="C197" s="45" t="str">
        <f>IF($B197="","",IFERROR(INDEX(Contratos!$G$5:$G$204,MATCH($B197,Contratos!$A$5:$A$204,0)),""))</f>
        <v/>
      </c>
      <c r="D197" s="26"/>
      <c r="E197" s="45" t="str">
        <f>IF($B197="","",N($C197)+N($D197))</f>
        <v/>
      </c>
      <c r="F197" s="25"/>
      <c r="G197" s="30" t="str">
        <f>IF($M197="","",MAX(0,IF($F197="",TODAY(),$F197)-$M197))</f>
        <v/>
      </c>
      <c r="H197" s="45" t="str">
        <f>IF($B197="","",IF(N($G197)=0,0,ROUND(N($C197)*IFERROR(INDEX(Contratos!$O$5:$O$204,MATCH($B197,Contratos!$A$5:$A$204,0)),0)*$G197,0)))</f>
        <v/>
      </c>
      <c r="I197" s="26"/>
      <c r="J197" s="45" t="str">
        <f>IF($B197="","",N($E197)+N($H197)-N($I197))</f>
        <v/>
      </c>
      <c r="K197" s="46" t="str">
        <f>IF($B197="","",IF(N($I197)&lt;=0,"Pendiente",IF(N($J197)&lt;=0,"Pagado","Parcial")))</f>
        <v/>
      </c>
      <c r="L197" s="45" t="str">
        <f>IF($B197="","",MIN(N($I197),N($C197)+N($H197)))</f>
        <v/>
      </c>
      <c r="M197" s="33" t="str">
        <f>IF(OR($A197="",$B197=""),"",IFERROR(IF(N(INDEX(Contratos!$N$5:$N$204,MATCH($B197,Contratos!$A$5:$A$204,0)))&lt;1,"",DATE(YEAR($A197),MONTH($A197),MIN(INDEX(Contratos!$N$5:$N$204,MATCH($B197,Contratos!$A$5:$A$204,0)),DAY(EOMONTH($A197,0))))),""))</f>
        <v/>
      </c>
    </row>
    <row r="198" spans="1:13" x14ac:dyDescent="0.25">
      <c r="A198" s="47"/>
      <c r="B198" s="36"/>
      <c r="C198" s="45" t="str">
        <f>IF($B198="","",IFERROR(INDEX(Contratos!$G$5:$G$204,MATCH($B198,Contratos!$A$5:$A$204,0)),""))</f>
        <v/>
      </c>
      <c r="D198" s="39"/>
      <c r="E198" s="45" t="str">
        <f>IF($B198="","",N($C198)+N($D198))</f>
        <v/>
      </c>
      <c r="F198" s="38"/>
      <c r="G198" s="30" t="str">
        <f>IF($M198="","",MAX(0,IF($F198="",TODAY(),$F198)-$M198))</f>
        <v/>
      </c>
      <c r="H198" s="45" t="str">
        <f>IF($B198="","",IF(N($G198)=0,0,ROUND(N($C198)*IFERROR(INDEX(Contratos!$O$5:$O$204,MATCH($B198,Contratos!$A$5:$A$204,0)),0)*$G198,0)))</f>
        <v/>
      </c>
      <c r="I198" s="39"/>
      <c r="J198" s="45" t="str">
        <f>IF($B198="","",N($E198)+N($H198)-N($I198))</f>
        <v/>
      </c>
      <c r="K198" s="46" t="str">
        <f>IF($B198="","",IF(N($I198)&lt;=0,"Pendiente",IF(N($J198)&lt;=0,"Pagado","Parcial")))</f>
        <v/>
      </c>
      <c r="L198" s="45" t="str">
        <f>IF($B198="","",MIN(N($I198),N($C198)+N($H198)))</f>
        <v/>
      </c>
      <c r="M198" s="33" t="str">
        <f>IF(OR($A198="",$B198=""),"",IFERROR(IF(N(INDEX(Contratos!$N$5:$N$204,MATCH($B198,Contratos!$A$5:$A$204,0)))&lt;1,"",DATE(YEAR($A198),MONTH($A198),MIN(INDEX(Contratos!$N$5:$N$204,MATCH($B198,Contratos!$A$5:$A$204,0)),DAY(EOMONTH($A198,0))))),""))</f>
        <v/>
      </c>
    </row>
    <row r="199" spans="1:13" x14ac:dyDescent="0.25">
      <c r="A199" s="44"/>
      <c r="B199" s="23"/>
      <c r="C199" s="45" t="str">
        <f>IF($B199="","",IFERROR(INDEX(Contratos!$G$5:$G$204,MATCH($B199,Contratos!$A$5:$A$204,0)),""))</f>
        <v/>
      </c>
      <c r="D199" s="26"/>
      <c r="E199" s="45" t="str">
        <f>IF($B199="","",N($C199)+N($D199))</f>
        <v/>
      </c>
      <c r="F199" s="25"/>
      <c r="G199" s="30" t="str">
        <f>IF($M199="","",MAX(0,IF($F199="",TODAY(),$F199)-$M199))</f>
        <v/>
      </c>
      <c r="H199" s="45" t="str">
        <f>IF($B199="","",IF(N($G199)=0,0,ROUND(N($C199)*IFERROR(INDEX(Contratos!$O$5:$O$204,MATCH($B199,Contratos!$A$5:$A$204,0)),0)*$G199,0)))</f>
        <v/>
      </c>
      <c r="I199" s="26"/>
      <c r="J199" s="45" t="str">
        <f>IF($B199="","",N($E199)+N($H199)-N($I199))</f>
        <v/>
      </c>
      <c r="K199" s="46" t="str">
        <f>IF($B199="","",IF(N($I199)&lt;=0,"Pendiente",IF(N($J199)&lt;=0,"Pagado","Parcial")))</f>
        <v/>
      </c>
      <c r="L199" s="45" t="str">
        <f>IF($B199="","",MIN(N($I199),N($C199)+N($H199)))</f>
        <v/>
      </c>
      <c r="M199" s="33" t="str">
        <f>IF(OR($A199="",$B199=""),"",IFERROR(IF(N(INDEX(Contratos!$N$5:$N$204,MATCH($B199,Contratos!$A$5:$A$204,0)))&lt;1,"",DATE(YEAR($A199),MONTH($A199),MIN(INDEX(Contratos!$N$5:$N$204,MATCH($B199,Contratos!$A$5:$A$204,0)),DAY(EOMONTH($A199,0))))),""))</f>
        <v/>
      </c>
    </row>
    <row r="200" spans="1:13" x14ac:dyDescent="0.25">
      <c r="A200" s="47"/>
      <c r="B200" s="36"/>
      <c r="C200" s="45" t="str">
        <f>IF($B200="","",IFERROR(INDEX(Contratos!$G$5:$G$204,MATCH($B200,Contratos!$A$5:$A$204,0)),""))</f>
        <v/>
      </c>
      <c r="D200" s="39"/>
      <c r="E200" s="45" t="str">
        <f>IF($B200="","",N($C200)+N($D200))</f>
        <v/>
      </c>
      <c r="F200" s="38"/>
      <c r="G200" s="30" t="str">
        <f>IF($M200="","",MAX(0,IF($F200="",TODAY(),$F200)-$M200))</f>
        <v/>
      </c>
      <c r="H200" s="45" t="str">
        <f>IF($B200="","",IF(N($G200)=0,0,ROUND(N($C200)*IFERROR(INDEX(Contratos!$O$5:$O$204,MATCH($B200,Contratos!$A$5:$A$204,0)),0)*$G200,0)))</f>
        <v/>
      </c>
      <c r="I200" s="39"/>
      <c r="J200" s="45" t="str">
        <f>IF($B200="","",N($E200)+N($H200)-N($I200))</f>
        <v/>
      </c>
      <c r="K200" s="46" t="str">
        <f>IF($B200="","",IF(N($I200)&lt;=0,"Pendiente",IF(N($J200)&lt;=0,"Pagado","Parcial")))</f>
        <v/>
      </c>
      <c r="L200" s="45" t="str">
        <f>IF($B200="","",MIN(N($I200),N($C200)+N($H200)))</f>
        <v/>
      </c>
      <c r="M200" s="33" t="str">
        <f>IF(OR($A200="",$B200=""),"",IFERROR(IF(N(INDEX(Contratos!$N$5:$N$204,MATCH($B200,Contratos!$A$5:$A$204,0)))&lt;1,"",DATE(YEAR($A200),MONTH($A200),MIN(INDEX(Contratos!$N$5:$N$204,MATCH($B200,Contratos!$A$5:$A$204,0)),DAY(EOMONTH($A200,0))))),""))</f>
        <v/>
      </c>
    </row>
    <row r="201" spans="1:13" x14ac:dyDescent="0.25">
      <c r="A201" s="44"/>
      <c r="B201" s="23"/>
      <c r="C201" s="45" t="str">
        <f>IF($B201="","",IFERROR(INDEX(Contratos!$G$5:$G$204,MATCH($B201,Contratos!$A$5:$A$204,0)),""))</f>
        <v/>
      </c>
      <c r="D201" s="26"/>
      <c r="E201" s="45" t="str">
        <f>IF($B201="","",N($C201)+N($D201))</f>
        <v/>
      </c>
      <c r="F201" s="25"/>
      <c r="G201" s="30" t="str">
        <f>IF($M201="","",MAX(0,IF($F201="",TODAY(),$F201)-$M201))</f>
        <v/>
      </c>
      <c r="H201" s="45" t="str">
        <f>IF($B201="","",IF(N($G201)=0,0,ROUND(N($C201)*IFERROR(INDEX(Contratos!$O$5:$O$204,MATCH($B201,Contratos!$A$5:$A$204,0)),0)*$G201,0)))</f>
        <v/>
      </c>
      <c r="I201" s="26"/>
      <c r="J201" s="45" t="str">
        <f>IF($B201="","",N($E201)+N($H201)-N($I201))</f>
        <v/>
      </c>
      <c r="K201" s="46" t="str">
        <f>IF($B201="","",IF(N($I201)&lt;=0,"Pendiente",IF(N($J201)&lt;=0,"Pagado","Parcial")))</f>
        <v/>
      </c>
      <c r="L201" s="45" t="str">
        <f>IF($B201="","",MIN(N($I201),N($C201)+N($H201)))</f>
        <v/>
      </c>
      <c r="M201" s="33" t="str">
        <f>IF(OR($A201="",$B201=""),"",IFERROR(IF(N(INDEX(Contratos!$N$5:$N$204,MATCH($B201,Contratos!$A$5:$A$204,0)))&lt;1,"",DATE(YEAR($A201),MONTH($A201),MIN(INDEX(Contratos!$N$5:$N$204,MATCH($B201,Contratos!$A$5:$A$204,0)),DAY(EOMONTH($A201,0))))),""))</f>
        <v/>
      </c>
    </row>
    <row r="202" spans="1:13" x14ac:dyDescent="0.25">
      <c r="A202" s="47"/>
      <c r="B202" s="36"/>
      <c r="C202" s="45" t="str">
        <f>IF($B202="","",IFERROR(INDEX(Contratos!$G$5:$G$204,MATCH($B202,Contratos!$A$5:$A$204,0)),""))</f>
        <v/>
      </c>
      <c r="D202" s="39"/>
      <c r="E202" s="45" t="str">
        <f>IF($B202="","",N($C202)+N($D202))</f>
        <v/>
      </c>
      <c r="F202" s="38"/>
      <c r="G202" s="30" t="str">
        <f>IF($M202="","",MAX(0,IF($F202="",TODAY(),$F202)-$M202))</f>
        <v/>
      </c>
      <c r="H202" s="45" t="str">
        <f>IF($B202="","",IF(N($G202)=0,0,ROUND(N($C202)*IFERROR(INDEX(Contratos!$O$5:$O$204,MATCH($B202,Contratos!$A$5:$A$204,0)),0)*$G202,0)))</f>
        <v/>
      </c>
      <c r="I202" s="39"/>
      <c r="J202" s="45" t="str">
        <f>IF($B202="","",N($E202)+N($H202)-N($I202))</f>
        <v/>
      </c>
      <c r="K202" s="46" t="str">
        <f>IF($B202="","",IF(N($I202)&lt;=0,"Pendiente",IF(N($J202)&lt;=0,"Pagado","Parcial")))</f>
        <v/>
      </c>
      <c r="L202" s="45" t="str">
        <f>IF($B202="","",MIN(N($I202),N($C202)+N($H202)))</f>
        <v/>
      </c>
      <c r="M202" s="33" t="str">
        <f>IF(OR($A202="",$B202=""),"",IFERROR(IF(N(INDEX(Contratos!$N$5:$N$204,MATCH($B202,Contratos!$A$5:$A$204,0)))&lt;1,"",DATE(YEAR($A202),MONTH($A202),MIN(INDEX(Contratos!$N$5:$N$204,MATCH($B202,Contratos!$A$5:$A$204,0)),DAY(EOMONTH($A202,0))))),""))</f>
        <v/>
      </c>
    </row>
    <row r="203" spans="1:13" x14ac:dyDescent="0.25">
      <c r="A203" s="44"/>
      <c r="B203" s="23"/>
      <c r="C203" s="45" t="str">
        <f>IF($B203="","",IFERROR(INDEX(Contratos!$G$5:$G$204,MATCH($B203,Contratos!$A$5:$A$204,0)),""))</f>
        <v/>
      </c>
      <c r="D203" s="26"/>
      <c r="E203" s="45" t="str">
        <f>IF($B203="","",N($C203)+N($D203))</f>
        <v/>
      </c>
      <c r="F203" s="25"/>
      <c r="G203" s="30" t="str">
        <f>IF($M203="","",MAX(0,IF($F203="",TODAY(),$F203)-$M203))</f>
        <v/>
      </c>
      <c r="H203" s="45" t="str">
        <f>IF($B203="","",IF(N($G203)=0,0,ROUND(N($C203)*IFERROR(INDEX(Contratos!$O$5:$O$204,MATCH($B203,Contratos!$A$5:$A$204,0)),0)*$G203,0)))</f>
        <v/>
      </c>
      <c r="I203" s="26"/>
      <c r="J203" s="45" t="str">
        <f>IF($B203="","",N($E203)+N($H203)-N($I203))</f>
        <v/>
      </c>
      <c r="K203" s="46" t="str">
        <f>IF($B203="","",IF(N($I203)&lt;=0,"Pendiente",IF(N($J203)&lt;=0,"Pagado","Parcial")))</f>
        <v/>
      </c>
      <c r="L203" s="45" t="str">
        <f>IF($B203="","",MIN(N($I203),N($C203)+N($H203)))</f>
        <v/>
      </c>
      <c r="M203" s="33" t="str">
        <f>IF(OR($A203="",$B203=""),"",IFERROR(IF(N(INDEX(Contratos!$N$5:$N$204,MATCH($B203,Contratos!$A$5:$A$204,0)))&lt;1,"",DATE(YEAR($A203),MONTH($A203),MIN(INDEX(Contratos!$N$5:$N$204,MATCH($B203,Contratos!$A$5:$A$204,0)),DAY(EOMONTH($A203,0))))),""))</f>
        <v/>
      </c>
    </row>
    <row r="204" spans="1:13" x14ac:dyDescent="0.25">
      <c r="A204" s="47"/>
      <c r="B204" s="36"/>
      <c r="C204" s="45" t="str">
        <f>IF($B204="","",IFERROR(INDEX(Contratos!$G$5:$G$204,MATCH($B204,Contratos!$A$5:$A$204,0)),""))</f>
        <v/>
      </c>
      <c r="D204" s="39"/>
      <c r="E204" s="45" t="str">
        <f>IF($B204="","",N($C204)+N($D204))</f>
        <v/>
      </c>
      <c r="F204" s="38"/>
      <c r="G204" s="30" t="str">
        <f>IF($M204="","",MAX(0,IF($F204="",TODAY(),$F204)-$M204))</f>
        <v/>
      </c>
      <c r="H204" s="45" t="str">
        <f>IF($B204="","",IF(N($G204)=0,0,ROUND(N($C204)*IFERROR(INDEX(Contratos!$O$5:$O$204,MATCH($B204,Contratos!$A$5:$A$204,0)),0)*$G204,0)))</f>
        <v/>
      </c>
      <c r="I204" s="39"/>
      <c r="J204" s="45" t="str">
        <f>IF($B204="","",N($E204)+N($H204)-N($I204))</f>
        <v/>
      </c>
      <c r="K204" s="46" t="str">
        <f>IF($B204="","",IF(N($I204)&lt;=0,"Pendiente",IF(N($J204)&lt;=0,"Pagado","Parcial")))</f>
        <v/>
      </c>
      <c r="L204" s="45" t="str">
        <f>IF($B204="","",MIN(N($I204),N($C204)+N($H204)))</f>
        <v/>
      </c>
      <c r="M204" s="33" t="str">
        <f>IF(OR($A204="",$B204=""),"",IFERROR(IF(N(INDEX(Contratos!$N$5:$N$204,MATCH($B204,Contratos!$A$5:$A$204,0)))&lt;1,"",DATE(YEAR($A204),MONTH($A204),MIN(INDEX(Contratos!$N$5:$N$204,MATCH($B204,Contratos!$A$5:$A$204,0)),DAY(EOMONTH($A204,0))))),""))</f>
        <v/>
      </c>
    </row>
    <row r="205" spans="1:13" x14ac:dyDescent="0.25">
      <c r="A205" s="44"/>
      <c r="B205" s="23"/>
      <c r="C205" s="45" t="str">
        <f>IF($B205="","",IFERROR(INDEX(Contratos!$G$5:$G$204,MATCH($B205,Contratos!$A$5:$A$204,0)),""))</f>
        <v/>
      </c>
      <c r="D205" s="26"/>
      <c r="E205" s="45" t="str">
        <f>IF($B205="","",N($C205)+N($D205))</f>
        <v/>
      </c>
      <c r="F205" s="25"/>
      <c r="G205" s="30" t="str">
        <f>IF($M205="","",MAX(0,IF($F205="",TODAY(),$F205)-$M205))</f>
        <v/>
      </c>
      <c r="H205" s="45" t="str">
        <f>IF($B205="","",IF(N($G205)=0,0,ROUND(N($C205)*IFERROR(INDEX(Contratos!$O$5:$O$204,MATCH($B205,Contratos!$A$5:$A$204,0)),0)*$G205,0)))</f>
        <v/>
      </c>
      <c r="I205" s="26"/>
      <c r="J205" s="45" t="str">
        <f>IF($B205="","",N($E205)+N($H205)-N($I205))</f>
        <v/>
      </c>
      <c r="K205" s="46" t="str">
        <f>IF($B205="","",IF(N($I205)&lt;=0,"Pendiente",IF(N($J205)&lt;=0,"Pagado","Parcial")))</f>
        <v/>
      </c>
      <c r="L205" s="45" t="str">
        <f>IF($B205="","",MIN(N($I205),N($C205)+N($H205)))</f>
        <v/>
      </c>
      <c r="M205" s="33" t="str">
        <f>IF(OR($A205="",$B205=""),"",IFERROR(IF(N(INDEX(Contratos!$N$5:$N$204,MATCH($B205,Contratos!$A$5:$A$204,0)))&lt;1,"",DATE(YEAR($A205),MONTH($A205),MIN(INDEX(Contratos!$N$5:$N$204,MATCH($B205,Contratos!$A$5:$A$204,0)),DAY(EOMONTH($A205,0))))),""))</f>
        <v/>
      </c>
    </row>
    <row r="206" spans="1:13" x14ac:dyDescent="0.25">
      <c r="A206" s="47"/>
      <c r="B206" s="36"/>
      <c r="C206" s="45" t="str">
        <f>IF($B206="","",IFERROR(INDEX(Contratos!$G$5:$G$204,MATCH($B206,Contratos!$A$5:$A$204,0)),""))</f>
        <v/>
      </c>
      <c r="D206" s="39"/>
      <c r="E206" s="45" t="str">
        <f>IF($B206="","",N($C206)+N($D206))</f>
        <v/>
      </c>
      <c r="F206" s="38"/>
      <c r="G206" s="30" t="str">
        <f>IF($M206="","",MAX(0,IF($F206="",TODAY(),$F206)-$M206))</f>
        <v/>
      </c>
      <c r="H206" s="45" t="str">
        <f>IF($B206="","",IF(N($G206)=0,0,ROUND(N($C206)*IFERROR(INDEX(Contratos!$O$5:$O$204,MATCH($B206,Contratos!$A$5:$A$204,0)),0)*$G206,0)))</f>
        <v/>
      </c>
      <c r="I206" s="39"/>
      <c r="J206" s="45" t="str">
        <f>IF($B206="","",N($E206)+N($H206)-N($I206))</f>
        <v/>
      </c>
      <c r="K206" s="46" t="str">
        <f>IF($B206="","",IF(N($I206)&lt;=0,"Pendiente",IF(N($J206)&lt;=0,"Pagado","Parcial")))</f>
        <v/>
      </c>
      <c r="L206" s="45" t="str">
        <f>IF($B206="","",MIN(N($I206),N($C206)+N($H206)))</f>
        <v/>
      </c>
      <c r="M206" s="33" t="str">
        <f>IF(OR($A206="",$B206=""),"",IFERROR(IF(N(INDEX(Contratos!$N$5:$N$204,MATCH($B206,Contratos!$A$5:$A$204,0)))&lt;1,"",DATE(YEAR($A206),MONTH($A206),MIN(INDEX(Contratos!$N$5:$N$204,MATCH($B206,Contratos!$A$5:$A$204,0)),DAY(EOMONTH($A206,0))))),""))</f>
        <v/>
      </c>
    </row>
    <row r="207" spans="1:13" x14ac:dyDescent="0.25">
      <c r="A207" s="44"/>
      <c r="B207" s="23"/>
      <c r="C207" s="45" t="str">
        <f>IF($B207="","",IFERROR(INDEX(Contratos!$G$5:$G$204,MATCH($B207,Contratos!$A$5:$A$204,0)),""))</f>
        <v/>
      </c>
      <c r="D207" s="26"/>
      <c r="E207" s="45" t="str">
        <f>IF($B207="","",N($C207)+N($D207))</f>
        <v/>
      </c>
      <c r="F207" s="25"/>
      <c r="G207" s="30" t="str">
        <f>IF($M207="","",MAX(0,IF($F207="",TODAY(),$F207)-$M207))</f>
        <v/>
      </c>
      <c r="H207" s="45" t="str">
        <f>IF($B207="","",IF(N($G207)=0,0,ROUND(N($C207)*IFERROR(INDEX(Contratos!$O$5:$O$204,MATCH($B207,Contratos!$A$5:$A$204,0)),0)*$G207,0)))</f>
        <v/>
      </c>
      <c r="I207" s="26"/>
      <c r="J207" s="45" t="str">
        <f>IF($B207="","",N($E207)+N($H207)-N($I207))</f>
        <v/>
      </c>
      <c r="K207" s="46" t="str">
        <f>IF($B207="","",IF(N($I207)&lt;=0,"Pendiente",IF(N($J207)&lt;=0,"Pagado","Parcial")))</f>
        <v/>
      </c>
      <c r="L207" s="45" t="str">
        <f>IF($B207="","",MIN(N($I207),N($C207)+N($H207)))</f>
        <v/>
      </c>
      <c r="M207" s="33" t="str">
        <f>IF(OR($A207="",$B207=""),"",IFERROR(IF(N(INDEX(Contratos!$N$5:$N$204,MATCH($B207,Contratos!$A$5:$A$204,0)))&lt;1,"",DATE(YEAR($A207),MONTH($A207),MIN(INDEX(Contratos!$N$5:$N$204,MATCH($B207,Contratos!$A$5:$A$204,0)),DAY(EOMONTH($A207,0))))),""))</f>
        <v/>
      </c>
    </row>
    <row r="208" spans="1:13" x14ac:dyDescent="0.25">
      <c r="A208" s="47"/>
      <c r="B208" s="36"/>
      <c r="C208" s="45" t="str">
        <f>IF($B208="","",IFERROR(INDEX(Contratos!$G$5:$G$204,MATCH($B208,Contratos!$A$5:$A$204,0)),""))</f>
        <v/>
      </c>
      <c r="D208" s="39"/>
      <c r="E208" s="45" t="str">
        <f>IF($B208="","",N($C208)+N($D208))</f>
        <v/>
      </c>
      <c r="F208" s="38"/>
      <c r="G208" s="30" t="str">
        <f>IF($M208="","",MAX(0,IF($F208="",TODAY(),$F208)-$M208))</f>
        <v/>
      </c>
      <c r="H208" s="45" t="str">
        <f>IF($B208="","",IF(N($G208)=0,0,ROUND(N($C208)*IFERROR(INDEX(Contratos!$O$5:$O$204,MATCH($B208,Contratos!$A$5:$A$204,0)),0)*$G208,0)))</f>
        <v/>
      </c>
      <c r="I208" s="39"/>
      <c r="J208" s="45" t="str">
        <f>IF($B208="","",N($E208)+N($H208)-N($I208))</f>
        <v/>
      </c>
      <c r="K208" s="46" t="str">
        <f>IF($B208="","",IF(N($I208)&lt;=0,"Pendiente",IF(N($J208)&lt;=0,"Pagado","Parcial")))</f>
        <v/>
      </c>
      <c r="L208" s="45" t="str">
        <f>IF($B208="","",MIN(N($I208),N($C208)+N($H208)))</f>
        <v/>
      </c>
      <c r="M208" s="33" t="str">
        <f>IF(OR($A208="",$B208=""),"",IFERROR(IF(N(INDEX(Contratos!$N$5:$N$204,MATCH($B208,Contratos!$A$5:$A$204,0)))&lt;1,"",DATE(YEAR($A208),MONTH($A208),MIN(INDEX(Contratos!$N$5:$N$204,MATCH($B208,Contratos!$A$5:$A$204,0)),DAY(EOMONTH($A208,0))))),""))</f>
        <v/>
      </c>
    </row>
    <row r="209" spans="1:13" x14ac:dyDescent="0.25">
      <c r="A209" s="44"/>
      <c r="B209" s="23"/>
      <c r="C209" s="45" t="str">
        <f>IF($B209="","",IFERROR(INDEX(Contratos!$G$5:$G$204,MATCH($B209,Contratos!$A$5:$A$204,0)),""))</f>
        <v/>
      </c>
      <c r="D209" s="26"/>
      <c r="E209" s="45" t="str">
        <f>IF($B209="","",N($C209)+N($D209))</f>
        <v/>
      </c>
      <c r="F209" s="25"/>
      <c r="G209" s="30" t="str">
        <f>IF($M209="","",MAX(0,IF($F209="",TODAY(),$F209)-$M209))</f>
        <v/>
      </c>
      <c r="H209" s="45" t="str">
        <f>IF($B209="","",IF(N($G209)=0,0,ROUND(N($C209)*IFERROR(INDEX(Contratos!$O$5:$O$204,MATCH($B209,Contratos!$A$5:$A$204,0)),0)*$G209,0)))</f>
        <v/>
      </c>
      <c r="I209" s="26"/>
      <c r="J209" s="45" t="str">
        <f>IF($B209="","",N($E209)+N($H209)-N($I209))</f>
        <v/>
      </c>
      <c r="K209" s="46" t="str">
        <f>IF($B209="","",IF(N($I209)&lt;=0,"Pendiente",IF(N($J209)&lt;=0,"Pagado","Parcial")))</f>
        <v/>
      </c>
      <c r="L209" s="45" t="str">
        <f>IF($B209="","",MIN(N($I209),N($C209)+N($H209)))</f>
        <v/>
      </c>
      <c r="M209" s="33" t="str">
        <f>IF(OR($A209="",$B209=""),"",IFERROR(IF(N(INDEX(Contratos!$N$5:$N$204,MATCH($B209,Contratos!$A$5:$A$204,0)))&lt;1,"",DATE(YEAR($A209),MONTH($A209),MIN(INDEX(Contratos!$N$5:$N$204,MATCH($B209,Contratos!$A$5:$A$204,0)),DAY(EOMONTH($A209,0))))),""))</f>
        <v/>
      </c>
    </row>
    <row r="210" spans="1:13" x14ac:dyDescent="0.25">
      <c r="A210" s="47"/>
      <c r="B210" s="36"/>
      <c r="C210" s="45" t="str">
        <f>IF($B210="","",IFERROR(INDEX(Contratos!$G$5:$G$204,MATCH($B210,Contratos!$A$5:$A$204,0)),""))</f>
        <v/>
      </c>
      <c r="D210" s="39"/>
      <c r="E210" s="45" t="str">
        <f>IF($B210="","",N($C210)+N($D210))</f>
        <v/>
      </c>
      <c r="F210" s="38"/>
      <c r="G210" s="30" t="str">
        <f>IF($M210="","",MAX(0,IF($F210="",TODAY(),$F210)-$M210))</f>
        <v/>
      </c>
      <c r="H210" s="45" t="str">
        <f>IF($B210="","",IF(N($G210)=0,0,ROUND(N($C210)*IFERROR(INDEX(Contratos!$O$5:$O$204,MATCH($B210,Contratos!$A$5:$A$204,0)),0)*$G210,0)))</f>
        <v/>
      </c>
      <c r="I210" s="39"/>
      <c r="J210" s="45" t="str">
        <f>IF($B210="","",N($E210)+N($H210)-N($I210))</f>
        <v/>
      </c>
      <c r="K210" s="46" t="str">
        <f>IF($B210="","",IF(N($I210)&lt;=0,"Pendiente",IF(N($J210)&lt;=0,"Pagado","Parcial")))</f>
        <v/>
      </c>
      <c r="L210" s="45" t="str">
        <f>IF($B210="","",MIN(N($I210),N($C210)+N($H210)))</f>
        <v/>
      </c>
      <c r="M210" s="33" t="str">
        <f>IF(OR($A210="",$B210=""),"",IFERROR(IF(N(INDEX(Contratos!$N$5:$N$204,MATCH($B210,Contratos!$A$5:$A$204,0)))&lt;1,"",DATE(YEAR($A210),MONTH($A210),MIN(INDEX(Contratos!$N$5:$N$204,MATCH($B210,Contratos!$A$5:$A$204,0)),DAY(EOMONTH($A210,0))))),""))</f>
        <v/>
      </c>
    </row>
    <row r="211" spans="1:13" x14ac:dyDescent="0.25">
      <c r="A211" s="44"/>
      <c r="B211" s="23"/>
      <c r="C211" s="45" t="str">
        <f>IF($B211="","",IFERROR(INDEX(Contratos!$G$5:$G$204,MATCH($B211,Contratos!$A$5:$A$204,0)),""))</f>
        <v/>
      </c>
      <c r="D211" s="26"/>
      <c r="E211" s="45" t="str">
        <f>IF($B211="","",N($C211)+N($D211))</f>
        <v/>
      </c>
      <c r="F211" s="25"/>
      <c r="G211" s="30" t="str">
        <f>IF($M211="","",MAX(0,IF($F211="",TODAY(),$F211)-$M211))</f>
        <v/>
      </c>
      <c r="H211" s="45" t="str">
        <f>IF($B211="","",IF(N($G211)=0,0,ROUND(N($C211)*IFERROR(INDEX(Contratos!$O$5:$O$204,MATCH($B211,Contratos!$A$5:$A$204,0)),0)*$G211,0)))</f>
        <v/>
      </c>
      <c r="I211" s="26"/>
      <c r="J211" s="45" t="str">
        <f>IF($B211="","",N($E211)+N($H211)-N($I211))</f>
        <v/>
      </c>
      <c r="K211" s="46" t="str">
        <f>IF($B211="","",IF(N($I211)&lt;=0,"Pendiente",IF(N($J211)&lt;=0,"Pagado","Parcial")))</f>
        <v/>
      </c>
      <c r="L211" s="45" t="str">
        <f>IF($B211="","",MIN(N($I211),N($C211)+N($H211)))</f>
        <v/>
      </c>
      <c r="M211" s="33" t="str">
        <f>IF(OR($A211="",$B211=""),"",IFERROR(IF(N(INDEX(Contratos!$N$5:$N$204,MATCH($B211,Contratos!$A$5:$A$204,0)))&lt;1,"",DATE(YEAR($A211),MONTH($A211),MIN(INDEX(Contratos!$N$5:$N$204,MATCH($B211,Contratos!$A$5:$A$204,0)),DAY(EOMONTH($A211,0))))),""))</f>
        <v/>
      </c>
    </row>
    <row r="212" spans="1:13" x14ac:dyDescent="0.25">
      <c r="A212" s="47"/>
      <c r="B212" s="36"/>
      <c r="C212" s="45" t="str">
        <f>IF($B212="","",IFERROR(INDEX(Contratos!$G$5:$G$204,MATCH($B212,Contratos!$A$5:$A$204,0)),""))</f>
        <v/>
      </c>
      <c r="D212" s="39"/>
      <c r="E212" s="45" t="str">
        <f>IF($B212="","",N($C212)+N($D212))</f>
        <v/>
      </c>
      <c r="F212" s="38"/>
      <c r="G212" s="30" t="str">
        <f>IF($M212="","",MAX(0,IF($F212="",TODAY(),$F212)-$M212))</f>
        <v/>
      </c>
      <c r="H212" s="45" t="str">
        <f>IF($B212="","",IF(N($G212)=0,0,ROUND(N($C212)*IFERROR(INDEX(Contratos!$O$5:$O$204,MATCH($B212,Contratos!$A$5:$A$204,0)),0)*$G212,0)))</f>
        <v/>
      </c>
      <c r="I212" s="39"/>
      <c r="J212" s="45" t="str">
        <f>IF($B212="","",N($E212)+N($H212)-N($I212))</f>
        <v/>
      </c>
      <c r="K212" s="46" t="str">
        <f>IF($B212="","",IF(N($I212)&lt;=0,"Pendiente",IF(N($J212)&lt;=0,"Pagado","Parcial")))</f>
        <v/>
      </c>
      <c r="L212" s="45" t="str">
        <f>IF($B212="","",MIN(N($I212),N($C212)+N($H212)))</f>
        <v/>
      </c>
      <c r="M212" s="33" t="str">
        <f>IF(OR($A212="",$B212=""),"",IFERROR(IF(N(INDEX(Contratos!$N$5:$N$204,MATCH($B212,Contratos!$A$5:$A$204,0)))&lt;1,"",DATE(YEAR($A212),MONTH($A212),MIN(INDEX(Contratos!$N$5:$N$204,MATCH($B212,Contratos!$A$5:$A$204,0)),DAY(EOMONTH($A212,0))))),""))</f>
        <v/>
      </c>
    </row>
    <row r="213" spans="1:13" x14ac:dyDescent="0.25">
      <c r="A213" s="44"/>
      <c r="B213" s="23"/>
      <c r="C213" s="45" t="str">
        <f>IF($B213="","",IFERROR(INDEX(Contratos!$G$5:$G$204,MATCH($B213,Contratos!$A$5:$A$204,0)),""))</f>
        <v/>
      </c>
      <c r="D213" s="26"/>
      <c r="E213" s="45" t="str">
        <f>IF($B213="","",N($C213)+N($D213))</f>
        <v/>
      </c>
      <c r="F213" s="25"/>
      <c r="G213" s="30" t="str">
        <f>IF($M213="","",MAX(0,IF($F213="",TODAY(),$F213)-$M213))</f>
        <v/>
      </c>
      <c r="H213" s="45" t="str">
        <f>IF($B213="","",IF(N($G213)=0,0,ROUND(N($C213)*IFERROR(INDEX(Contratos!$O$5:$O$204,MATCH($B213,Contratos!$A$5:$A$204,0)),0)*$G213,0)))</f>
        <v/>
      </c>
      <c r="I213" s="26"/>
      <c r="J213" s="45" t="str">
        <f>IF($B213="","",N($E213)+N($H213)-N($I213))</f>
        <v/>
      </c>
      <c r="K213" s="46" t="str">
        <f>IF($B213="","",IF(N($I213)&lt;=0,"Pendiente",IF(N($J213)&lt;=0,"Pagado","Parcial")))</f>
        <v/>
      </c>
      <c r="L213" s="45" t="str">
        <f>IF($B213="","",MIN(N($I213),N($C213)+N($H213)))</f>
        <v/>
      </c>
      <c r="M213" s="33" t="str">
        <f>IF(OR($A213="",$B213=""),"",IFERROR(IF(N(INDEX(Contratos!$N$5:$N$204,MATCH($B213,Contratos!$A$5:$A$204,0)))&lt;1,"",DATE(YEAR($A213),MONTH($A213),MIN(INDEX(Contratos!$N$5:$N$204,MATCH($B213,Contratos!$A$5:$A$204,0)),DAY(EOMONTH($A213,0))))),""))</f>
        <v/>
      </c>
    </row>
    <row r="214" spans="1:13" x14ac:dyDescent="0.25">
      <c r="A214" s="47"/>
      <c r="B214" s="36"/>
      <c r="C214" s="45" t="str">
        <f>IF($B214="","",IFERROR(INDEX(Contratos!$G$5:$G$204,MATCH($B214,Contratos!$A$5:$A$204,0)),""))</f>
        <v/>
      </c>
      <c r="D214" s="39"/>
      <c r="E214" s="45" t="str">
        <f>IF($B214="","",N($C214)+N($D214))</f>
        <v/>
      </c>
      <c r="F214" s="38"/>
      <c r="G214" s="30" t="str">
        <f>IF($M214="","",MAX(0,IF($F214="",TODAY(),$F214)-$M214))</f>
        <v/>
      </c>
      <c r="H214" s="45" t="str">
        <f>IF($B214="","",IF(N($G214)=0,0,ROUND(N($C214)*IFERROR(INDEX(Contratos!$O$5:$O$204,MATCH($B214,Contratos!$A$5:$A$204,0)),0)*$G214,0)))</f>
        <v/>
      </c>
      <c r="I214" s="39"/>
      <c r="J214" s="45" t="str">
        <f>IF($B214="","",N($E214)+N($H214)-N($I214))</f>
        <v/>
      </c>
      <c r="K214" s="46" t="str">
        <f>IF($B214="","",IF(N($I214)&lt;=0,"Pendiente",IF(N($J214)&lt;=0,"Pagado","Parcial")))</f>
        <v/>
      </c>
      <c r="L214" s="45" t="str">
        <f>IF($B214="","",MIN(N($I214),N($C214)+N($H214)))</f>
        <v/>
      </c>
      <c r="M214" s="33" t="str">
        <f>IF(OR($A214="",$B214=""),"",IFERROR(IF(N(INDEX(Contratos!$N$5:$N$204,MATCH($B214,Contratos!$A$5:$A$204,0)))&lt;1,"",DATE(YEAR($A214),MONTH($A214),MIN(INDEX(Contratos!$N$5:$N$204,MATCH($B214,Contratos!$A$5:$A$204,0)),DAY(EOMONTH($A214,0))))),""))</f>
        <v/>
      </c>
    </row>
    <row r="215" spans="1:13" x14ac:dyDescent="0.25">
      <c r="A215" s="44"/>
      <c r="B215" s="23"/>
      <c r="C215" s="45" t="str">
        <f>IF($B215="","",IFERROR(INDEX(Contratos!$G$5:$G$204,MATCH($B215,Contratos!$A$5:$A$204,0)),""))</f>
        <v/>
      </c>
      <c r="D215" s="26"/>
      <c r="E215" s="45" t="str">
        <f>IF($B215="","",N($C215)+N($D215))</f>
        <v/>
      </c>
      <c r="F215" s="25"/>
      <c r="G215" s="30" t="str">
        <f>IF($M215="","",MAX(0,IF($F215="",TODAY(),$F215)-$M215))</f>
        <v/>
      </c>
      <c r="H215" s="45" t="str">
        <f>IF($B215="","",IF(N($G215)=0,0,ROUND(N($C215)*IFERROR(INDEX(Contratos!$O$5:$O$204,MATCH($B215,Contratos!$A$5:$A$204,0)),0)*$G215,0)))</f>
        <v/>
      </c>
      <c r="I215" s="26"/>
      <c r="J215" s="45" t="str">
        <f>IF($B215="","",N($E215)+N($H215)-N($I215))</f>
        <v/>
      </c>
      <c r="K215" s="46" t="str">
        <f>IF($B215="","",IF(N($I215)&lt;=0,"Pendiente",IF(N($J215)&lt;=0,"Pagado","Parcial")))</f>
        <v/>
      </c>
      <c r="L215" s="45" t="str">
        <f>IF($B215="","",MIN(N($I215),N($C215)+N($H215)))</f>
        <v/>
      </c>
      <c r="M215" s="33" t="str">
        <f>IF(OR($A215="",$B215=""),"",IFERROR(IF(N(INDEX(Contratos!$N$5:$N$204,MATCH($B215,Contratos!$A$5:$A$204,0)))&lt;1,"",DATE(YEAR($A215),MONTH($A215),MIN(INDEX(Contratos!$N$5:$N$204,MATCH($B215,Contratos!$A$5:$A$204,0)),DAY(EOMONTH($A215,0))))),""))</f>
        <v/>
      </c>
    </row>
    <row r="216" spans="1:13" x14ac:dyDescent="0.25">
      <c r="A216" s="47"/>
      <c r="B216" s="36"/>
      <c r="C216" s="45" t="str">
        <f>IF($B216="","",IFERROR(INDEX(Contratos!$G$5:$G$204,MATCH($B216,Contratos!$A$5:$A$204,0)),""))</f>
        <v/>
      </c>
      <c r="D216" s="39"/>
      <c r="E216" s="45" t="str">
        <f>IF($B216="","",N($C216)+N($D216))</f>
        <v/>
      </c>
      <c r="F216" s="38"/>
      <c r="G216" s="30" t="str">
        <f>IF($M216="","",MAX(0,IF($F216="",TODAY(),$F216)-$M216))</f>
        <v/>
      </c>
      <c r="H216" s="45" t="str">
        <f>IF($B216="","",IF(N($G216)=0,0,ROUND(N($C216)*IFERROR(INDEX(Contratos!$O$5:$O$204,MATCH($B216,Contratos!$A$5:$A$204,0)),0)*$G216,0)))</f>
        <v/>
      </c>
      <c r="I216" s="39"/>
      <c r="J216" s="45" t="str">
        <f>IF($B216="","",N($E216)+N($H216)-N($I216))</f>
        <v/>
      </c>
      <c r="K216" s="46" t="str">
        <f>IF($B216="","",IF(N($I216)&lt;=0,"Pendiente",IF(N($J216)&lt;=0,"Pagado","Parcial")))</f>
        <v/>
      </c>
      <c r="L216" s="45" t="str">
        <f>IF($B216="","",MIN(N($I216),N($C216)+N($H216)))</f>
        <v/>
      </c>
      <c r="M216" s="33" t="str">
        <f>IF(OR($A216="",$B216=""),"",IFERROR(IF(N(INDEX(Contratos!$N$5:$N$204,MATCH($B216,Contratos!$A$5:$A$204,0)))&lt;1,"",DATE(YEAR($A216),MONTH($A216),MIN(INDEX(Contratos!$N$5:$N$204,MATCH($B216,Contratos!$A$5:$A$204,0)),DAY(EOMONTH($A216,0))))),""))</f>
        <v/>
      </c>
    </row>
    <row r="217" spans="1:13" x14ac:dyDescent="0.25">
      <c r="A217" s="44"/>
      <c r="B217" s="23"/>
      <c r="C217" s="45" t="str">
        <f>IF($B217="","",IFERROR(INDEX(Contratos!$G$5:$G$204,MATCH($B217,Contratos!$A$5:$A$204,0)),""))</f>
        <v/>
      </c>
      <c r="D217" s="26"/>
      <c r="E217" s="45" t="str">
        <f>IF($B217="","",N($C217)+N($D217))</f>
        <v/>
      </c>
      <c r="F217" s="25"/>
      <c r="G217" s="30" t="str">
        <f>IF($M217="","",MAX(0,IF($F217="",TODAY(),$F217)-$M217))</f>
        <v/>
      </c>
      <c r="H217" s="45" t="str">
        <f>IF($B217="","",IF(N($G217)=0,0,ROUND(N($C217)*IFERROR(INDEX(Contratos!$O$5:$O$204,MATCH($B217,Contratos!$A$5:$A$204,0)),0)*$G217,0)))</f>
        <v/>
      </c>
      <c r="I217" s="26"/>
      <c r="J217" s="45" t="str">
        <f>IF($B217="","",N($E217)+N($H217)-N($I217))</f>
        <v/>
      </c>
      <c r="K217" s="46" t="str">
        <f>IF($B217="","",IF(N($I217)&lt;=0,"Pendiente",IF(N($J217)&lt;=0,"Pagado","Parcial")))</f>
        <v/>
      </c>
      <c r="L217" s="45" t="str">
        <f>IF($B217="","",MIN(N($I217),N($C217)+N($H217)))</f>
        <v/>
      </c>
      <c r="M217" s="33" t="str">
        <f>IF(OR($A217="",$B217=""),"",IFERROR(IF(N(INDEX(Contratos!$N$5:$N$204,MATCH($B217,Contratos!$A$5:$A$204,0)))&lt;1,"",DATE(YEAR($A217),MONTH($A217),MIN(INDEX(Contratos!$N$5:$N$204,MATCH($B217,Contratos!$A$5:$A$204,0)),DAY(EOMONTH($A217,0))))),""))</f>
        <v/>
      </c>
    </row>
    <row r="218" spans="1:13" x14ac:dyDescent="0.25">
      <c r="A218" s="47"/>
      <c r="B218" s="36"/>
      <c r="C218" s="45" t="str">
        <f>IF($B218="","",IFERROR(INDEX(Contratos!$G$5:$G$204,MATCH($B218,Contratos!$A$5:$A$204,0)),""))</f>
        <v/>
      </c>
      <c r="D218" s="39"/>
      <c r="E218" s="45" t="str">
        <f>IF($B218="","",N($C218)+N($D218))</f>
        <v/>
      </c>
      <c r="F218" s="38"/>
      <c r="G218" s="30" t="str">
        <f>IF($M218="","",MAX(0,IF($F218="",TODAY(),$F218)-$M218))</f>
        <v/>
      </c>
      <c r="H218" s="45" t="str">
        <f>IF($B218="","",IF(N($G218)=0,0,ROUND(N($C218)*IFERROR(INDEX(Contratos!$O$5:$O$204,MATCH($B218,Contratos!$A$5:$A$204,0)),0)*$G218,0)))</f>
        <v/>
      </c>
      <c r="I218" s="39"/>
      <c r="J218" s="45" t="str">
        <f>IF($B218="","",N($E218)+N($H218)-N($I218))</f>
        <v/>
      </c>
      <c r="K218" s="46" t="str">
        <f>IF($B218="","",IF(N($I218)&lt;=0,"Pendiente",IF(N($J218)&lt;=0,"Pagado","Parcial")))</f>
        <v/>
      </c>
      <c r="L218" s="45" t="str">
        <f>IF($B218="","",MIN(N($I218),N($C218)+N($H218)))</f>
        <v/>
      </c>
      <c r="M218" s="33" t="str">
        <f>IF(OR($A218="",$B218=""),"",IFERROR(IF(N(INDEX(Contratos!$N$5:$N$204,MATCH($B218,Contratos!$A$5:$A$204,0)))&lt;1,"",DATE(YEAR($A218),MONTH($A218),MIN(INDEX(Contratos!$N$5:$N$204,MATCH($B218,Contratos!$A$5:$A$204,0)),DAY(EOMONTH($A218,0))))),""))</f>
        <v/>
      </c>
    </row>
    <row r="219" spans="1:13" x14ac:dyDescent="0.25">
      <c r="A219" s="44"/>
      <c r="B219" s="23"/>
      <c r="C219" s="45" t="str">
        <f>IF($B219="","",IFERROR(INDEX(Contratos!$G$5:$G$204,MATCH($B219,Contratos!$A$5:$A$204,0)),""))</f>
        <v/>
      </c>
      <c r="D219" s="26"/>
      <c r="E219" s="45" t="str">
        <f>IF($B219="","",N($C219)+N($D219))</f>
        <v/>
      </c>
      <c r="F219" s="25"/>
      <c r="G219" s="30" t="str">
        <f>IF($M219="","",MAX(0,IF($F219="",TODAY(),$F219)-$M219))</f>
        <v/>
      </c>
      <c r="H219" s="45" t="str">
        <f>IF($B219="","",IF(N($G219)=0,0,ROUND(N($C219)*IFERROR(INDEX(Contratos!$O$5:$O$204,MATCH($B219,Contratos!$A$5:$A$204,0)),0)*$G219,0)))</f>
        <v/>
      </c>
      <c r="I219" s="26"/>
      <c r="J219" s="45" t="str">
        <f>IF($B219="","",N($E219)+N($H219)-N($I219))</f>
        <v/>
      </c>
      <c r="K219" s="46" t="str">
        <f>IF($B219="","",IF(N($I219)&lt;=0,"Pendiente",IF(N($J219)&lt;=0,"Pagado","Parcial")))</f>
        <v/>
      </c>
      <c r="L219" s="45" t="str">
        <f>IF($B219="","",MIN(N($I219),N($C219)+N($H219)))</f>
        <v/>
      </c>
      <c r="M219" s="33" t="str">
        <f>IF(OR($A219="",$B219=""),"",IFERROR(IF(N(INDEX(Contratos!$N$5:$N$204,MATCH($B219,Contratos!$A$5:$A$204,0)))&lt;1,"",DATE(YEAR($A219),MONTH($A219),MIN(INDEX(Contratos!$N$5:$N$204,MATCH($B219,Contratos!$A$5:$A$204,0)),DAY(EOMONTH($A219,0))))),""))</f>
        <v/>
      </c>
    </row>
    <row r="220" spans="1:13" x14ac:dyDescent="0.25">
      <c r="A220" s="47"/>
      <c r="B220" s="36"/>
      <c r="C220" s="45" t="str">
        <f>IF($B220="","",IFERROR(INDEX(Contratos!$G$5:$G$204,MATCH($B220,Contratos!$A$5:$A$204,0)),""))</f>
        <v/>
      </c>
      <c r="D220" s="39"/>
      <c r="E220" s="45" t="str">
        <f>IF($B220="","",N($C220)+N($D220))</f>
        <v/>
      </c>
      <c r="F220" s="38"/>
      <c r="G220" s="30" t="str">
        <f>IF($M220="","",MAX(0,IF($F220="",TODAY(),$F220)-$M220))</f>
        <v/>
      </c>
      <c r="H220" s="45" t="str">
        <f>IF($B220="","",IF(N($G220)=0,0,ROUND(N($C220)*IFERROR(INDEX(Contratos!$O$5:$O$204,MATCH($B220,Contratos!$A$5:$A$204,0)),0)*$G220,0)))</f>
        <v/>
      </c>
      <c r="I220" s="39"/>
      <c r="J220" s="45" t="str">
        <f>IF($B220="","",N($E220)+N($H220)-N($I220))</f>
        <v/>
      </c>
      <c r="K220" s="46" t="str">
        <f>IF($B220="","",IF(N($I220)&lt;=0,"Pendiente",IF(N($J220)&lt;=0,"Pagado","Parcial")))</f>
        <v/>
      </c>
      <c r="L220" s="45" t="str">
        <f>IF($B220="","",MIN(N($I220),N($C220)+N($H220)))</f>
        <v/>
      </c>
      <c r="M220" s="33" t="str">
        <f>IF(OR($A220="",$B220=""),"",IFERROR(IF(N(INDEX(Contratos!$N$5:$N$204,MATCH($B220,Contratos!$A$5:$A$204,0)))&lt;1,"",DATE(YEAR($A220),MONTH($A220),MIN(INDEX(Contratos!$N$5:$N$204,MATCH($B220,Contratos!$A$5:$A$204,0)),DAY(EOMONTH($A220,0))))),""))</f>
        <v/>
      </c>
    </row>
    <row r="221" spans="1:13" x14ac:dyDescent="0.25">
      <c r="A221" s="44"/>
      <c r="B221" s="23"/>
      <c r="C221" s="45" t="str">
        <f>IF($B221="","",IFERROR(INDEX(Contratos!$G$5:$G$204,MATCH($B221,Contratos!$A$5:$A$204,0)),""))</f>
        <v/>
      </c>
      <c r="D221" s="26"/>
      <c r="E221" s="45" t="str">
        <f>IF($B221="","",N($C221)+N($D221))</f>
        <v/>
      </c>
      <c r="F221" s="25"/>
      <c r="G221" s="30" t="str">
        <f>IF($M221="","",MAX(0,IF($F221="",TODAY(),$F221)-$M221))</f>
        <v/>
      </c>
      <c r="H221" s="45" t="str">
        <f>IF($B221="","",IF(N($G221)=0,0,ROUND(N($C221)*IFERROR(INDEX(Contratos!$O$5:$O$204,MATCH($B221,Contratos!$A$5:$A$204,0)),0)*$G221,0)))</f>
        <v/>
      </c>
      <c r="I221" s="26"/>
      <c r="J221" s="45" t="str">
        <f>IF($B221="","",N($E221)+N($H221)-N($I221))</f>
        <v/>
      </c>
      <c r="K221" s="46" t="str">
        <f>IF($B221="","",IF(N($I221)&lt;=0,"Pendiente",IF(N($J221)&lt;=0,"Pagado","Parcial")))</f>
        <v/>
      </c>
      <c r="L221" s="45" t="str">
        <f>IF($B221="","",MIN(N($I221),N($C221)+N($H221)))</f>
        <v/>
      </c>
      <c r="M221" s="33" t="str">
        <f>IF(OR($A221="",$B221=""),"",IFERROR(IF(N(INDEX(Contratos!$N$5:$N$204,MATCH($B221,Contratos!$A$5:$A$204,0)))&lt;1,"",DATE(YEAR($A221),MONTH($A221),MIN(INDEX(Contratos!$N$5:$N$204,MATCH($B221,Contratos!$A$5:$A$204,0)),DAY(EOMONTH($A221,0))))),""))</f>
        <v/>
      </c>
    </row>
    <row r="222" spans="1:13" x14ac:dyDescent="0.25">
      <c r="A222" s="47"/>
      <c r="B222" s="36"/>
      <c r="C222" s="45" t="str">
        <f>IF($B222="","",IFERROR(INDEX(Contratos!$G$5:$G$204,MATCH($B222,Contratos!$A$5:$A$204,0)),""))</f>
        <v/>
      </c>
      <c r="D222" s="39"/>
      <c r="E222" s="45" t="str">
        <f>IF($B222="","",N($C222)+N($D222))</f>
        <v/>
      </c>
      <c r="F222" s="38"/>
      <c r="G222" s="30" t="str">
        <f>IF($M222="","",MAX(0,IF($F222="",TODAY(),$F222)-$M222))</f>
        <v/>
      </c>
      <c r="H222" s="45" t="str">
        <f>IF($B222="","",IF(N($G222)=0,0,ROUND(N($C222)*IFERROR(INDEX(Contratos!$O$5:$O$204,MATCH($B222,Contratos!$A$5:$A$204,0)),0)*$G222,0)))</f>
        <v/>
      </c>
      <c r="I222" s="39"/>
      <c r="J222" s="45" t="str">
        <f>IF($B222="","",N($E222)+N($H222)-N($I222))</f>
        <v/>
      </c>
      <c r="K222" s="46" t="str">
        <f>IF($B222="","",IF(N($I222)&lt;=0,"Pendiente",IF(N($J222)&lt;=0,"Pagado","Parcial")))</f>
        <v/>
      </c>
      <c r="L222" s="45" t="str">
        <f>IF($B222="","",MIN(N($I222),N($C222)+N($H222)))</f>
        <v/>
      </c>
      <c r="M222" s="33" t="str">
        <f>IF(OR($A222="",$B222=""),"",IFERROR(IF(N(INDEX(Contratos!$N$5:$N$204,MATCH($B222,Contratos!$A$5:$A$204,0)))&lt;1,"",DATE(YEAR($A222),MONTH($A222),MIN(INDEX(Contratos!$N$5:$N$204,MATCH($B222,Contratos!$A$5:$A$204,0)),DAY(EOMONTH($A222,0))))),""))</f>
        <v/>
      </c>
    </row>
    <row r="223" spans="1:13" x14ac:dyDescent="0.25">
      <c r="A223" s="44"/>
      <c r="B223" s="23"/>
      <c r="C223" s="45" t="str">
        <f>IF($B223="","",IFERROR(INDEX(Contratos!$G$5:$G$204,MATCH($B223,Contratos!$A$5:$A$204,0)),""))</f>
        <v/>
      </c>
      <c r="D223" s="26"/>
      <c r="E223" s="45" t="str">
        <f>IF($B223="","",N($C223)+N($D223))</f>
        <v/>
      </c>
      <c r="F223" s="25"/>
      <c r="G223" s="30" t="str">
        <f>IF($M223="","",MAX(0,IF($F223="",TODAY(),$F223)-$M223))</f>
        <v/>
      </c>
      <c r="H223" s="45" t="str">
        <f>IF($B223="","",IF(N($G223)=0,0,ROUND(N($C223)*IFERROR(INDEX(Contratos!$O$5:$O$204,MATCH($B223,Contratos!$A$5:$A$204,0)),0)*$G223,0)))</f>
        <v/>
      </c>
      <c r="I223" s="26"/>
      <c r="J223" s="45" t="str">
        <f>IF($B223="","",N($E223)+N($H223)-N($I223))</f>
        <v/>
      </c>
      <c r="K223" s="46" t="str">
        <f>IF($B223="","",IF(N($I223)&lt;=0,"Pendiente",IF(N($J223)&lt;=0,"Pagado","Parcial")))</f>
        <v/>
      </c>
      <c r="L223" s="45" t="str">
        <f>IF($B223="","",MIN(N($I223),N($C223)+N($H223)))</f>
        <v/>
      </c>
      <c r="M223" s="33" t="str">
        <f>IF(OR($A223="",$B223=""),"",IFERROR(IF(N(INDEX(Contratos!$N$5:$N$204,MATCH($B223,Contratos!$A$5:$A$204,0)))&lt;1,"",DATE(YEAR($A223),MONTH($A223),MIN(INDEX(Contratos!$N$5:$N$204,MATCH($B223,Contratos!$A$5:$A$204,0)),DAY(EOMONTH($A223,0))))),""))</f>
        <v/>
      </c>
    </row>
    <row r="224" spans="1:13" x14ac:dyDescent="0.25">
      <c r="A224" s="47"/>
      <c r="B224" s="36"/>
      <c r="C224" s="45" t="str">
        <f>IF($B224="","",IFERROR(INDEX(Contratos!$G$5:$G$204,MATCH($B224,Contratos!$A$5:$A$204,0)),""))</f>
        <v/>
      </c>
      <c r="D224" s="39"/>
      <c r="E224" s="45" t="str">
        <f>IF($B224="","",N($C224)+N($D224))</f>
        <v/>
      </c>
      <c r="F224" s="38"/>
      <c r="G224" s="30" t="str">
        <f>IF($M224="","",MAX(0,IF($F224="",TODAY(),$F224)-$M224))</f>
        <v/>
      </c>
      <c r="H224" s="45" t="str">
        <f>IF($B224="","",IF(N($G224)=0,0,ROUND(N($C224)*IFERROR(INDEX(Contratos!$O$5:$O$204,MATCH($B224,Contratos!$A$5:$A$204,0)),0)*$G224,0)))</f>
        <v/>
      </c>
      <c r="I224" s="39"/>
      <c r="J224" s="45" t="str">
        <f>IF($B224="","",N($E224)+N($H224)-N($I224))</f>
        <v/>
      </c>
      <c r="K224" s="46" t="str">
        <f>IF($B224="","",IF(N($I224)&lt;=0,"Pendiente",IF(N($J224)&lt;=0,"Pagado","Parcial")))</f>
        <v/>
      </c>
      <c r="L224" s="45" t="str">
        <f>IF($B224="","",MIN(N($I224),N($C224)+N($H224)))</f>
        <v/>
      </c>
      <c r="M224" s="33" t="str">
        <f>IF(OR($A224="",$B224=""),"",IFERROR(IF(N(INDEX(Contratos!$N$5:$N$204,MATCH($B224,Contratos!$A$5:$A$204,0)))&lt;1,"",DATE(YEAR($A224),MONTH($A224),MIN(INDEX(Contratos!$N$5:$N$204,MATCH($B224,Contratos!$A$5:$A$204,0)),DAY(EOMONTH($A224,0))))),""))</f>
        <v/>
      </c>
    </row>
    <row r="225" spans="1:13" x14ac:dyDescent="0.25">
      <c r="A225" s="44"/>
      <c r="B225" s="23"/>
      <c r="C225" s="45" t="str">
        <f>IF($B225="","",IFERROR(INDEX(Contratos!$G$5:$G$204,MATCH($B225,Contratos!$A$5:$A$204,0)),""))</f>
        <v/>
      </c>
      <c r="D225" s="26"/>
      <c r="E225" s="45" t="str">
        <f>IF($B225="","",N($C225)+N($D225))</f>
        <v/>
      </c>
      <c r="F225" s="25"/>
      <c r="G225" s="30" t="str">
        <f>IF($M225="","",MAX(0,IF($F225="",TODAY(),$F225)-$M225))</f>
        <v/>
      </c>
      <c r="H225" s="45" t="str">
        <f>IF($B225="","",IF(N($G225)=0,0,ROUND(N($C225)*IFERROR(INDEX(Contratos!$O$5:$O$204,MATCH($B225,Contratos!$A$5:$A$204,0)),0)*$G225,0)))</f>
        <v/>
      </c>
      <c r="I225" s="26"/>
      <c r="J225" s="45" t="str">
        <f>IF($B225="","",N($E225)+N($H225)-N($I225))</f>
        <v/>
      </c>
      <c r="K225" s="46" t="str">
        <f>IF($B225="","",IF(N($I225)&lt;=0,"Pendiente",IF(N($J225)&lt;=0,"Pagado","Parcial")))</f>
        <v/>
      </c>
      <c r="L225" s="45" t="str">
        <f>IF($B225="","",MIN(N($I225),N($C225)+N($H225)))</f>
        <v/>
      </c>
      <c r="M225" s="33" t="str">
        <f>IF(OR($A225="",$B225=""),"",IFERROR(IF(N(INDEX(Contratos!$N$5:$N$204,MATCH($B225,Contratos!$A$5:$A$204,0)))&lt;1,"",DATE(YEAR($A225),MONTH($A225),MIN(INDEX(Contratos!$N$5:$N$204,MATCH($B225,Contratos!$A$5:$A$204,0)),DAY(EOMONTH($A225,0))))),""))</f>
        <v/>
      </c>
    </row>
    <row r="226" spans="1:13" x14ac:dyDescent="0.25">
      <c r="A226" s="47"/>
      <c r="B226" s="36"/>
      <c r="C226" s="45" t="str">
        <f>IF($B226="","",IFERROR(INDEX(Contratos!$G$5:$G$204,MATCH($B226,Contratos!$A$5:$A$204,0)),""))</f>
        <v/>
      </c>
      <c r="D226" s="39"/>
      <c r="E226" s="45" t="str">
        <f>IF($B226="","",N($C226)+N($D226))</f>
        <v/>
      </c>
      <c r="F226" s="38"/>
      <c r="G226" s="30" t="str">
        <f>IF($M226="","",MAX(0,IF($F226="",TODAY(),$F226)-$M226))</f>
        <v/>
      </c>
      <c r="H226" s="45" t="str">
        <f>IF($B226="","",IF(N($G226)=0,0,ROUND(N($C226)*IFERROR(INDEX(Contratos!$O$5:$O$204,MATCH($B226,Contratos!$A$5:$A$204,0)),0)*$G226,0)))</f>
        <v/>
      </c>
      <c r="I226" s="39"/>
      <c r="J226" s="45" t="str">
        <f>IF($B226="","",N($E226)+N($H226)-N($I226))</f>
        <v/>
      </c>
      <c r="K226" s="46" t="str">
        <f>IF($B226="","",IF(N($I226)&lt;=0,"Pendiente",IF(N($J226)&lt;=0,"Pagado","Parcial")))</f>
        <v/>
      </c>
      <c r="L226" s="45" t="str">
        <f>IF($B226="","",MIN(N($I226),N($C226)+N($H226)))</f>
        <v/>
      </c>
      <c r="M226" s="33" t="str">
        <f>IF(OR($A226="",$B226=""),"",IFERROR(IF(N(INDEX(Contratos!$N$5:$N$204,MATCH($B226,Contratos!$A$5:$A$204,0)))&lt;1,"",DATE(YEAR($A226),MONTH($A226),MIN(INDEX(Contratos!$N$5:$N$204,MATCH($B226,Contratos!$A$5:$A$204,0)),DAY(EOMONTH($A226,0))))),""))</f>
        <v/>
      </c>
    </row>
    <row r="227" spans="1:13" x14ac:dyDescent="0.25">
      <c r="A227" s="44"/>
      <c r="B227" s="23"/>
      <c r="C227" s="45" t="str">
        <f>IF($B227="","",IFERROR(INDEX(Contratos!$G$5:$G$204,MATCH($B227,Contratos!$A$5:$A$204,0)),""))</f>
        <v/>
      </c>
      <c r="D227" s="26"/>
      <c r="E227" s="45" t="str">
        <f>IF($B227="","",N($C227)+N($D227))</f>
        <v/>
      </c>
      <c r="F227" s="25"/>
      <c r="G227" s="30" t="str">
        <f>IF($M227="","",MAX(0,IF($F227="",TODAY(),$F227)-$M227))</f>
        <v/>
      </c>
      <c r="H227" s="45" t="str">
        <f>IF($B227="","",IF(N($G227)=0,0,ROUND(N($C227)*IFERROR(INDEX(Contratos!$O$5:$O$204,MATCH($B227,Contratos!$A$5:$A$204,0)),0)*$G227,0)))</f>
        <v/>
      </c>
      <c r="I227" s="26"/>
      <c r="J227" s="45" t="str">
        <f>IF($B227="","",N($E227)+N($H227)-N($I227))</f>
        <v/>
      </c>
      <c r="K227" s="46" t="str">
        <f>IF($B227="","",IF(N($I227)&lt;=0,"Pendiente",IF(N($J227)&lt;=0,"Pagado","Parcial")))</f>
        <v/>
      </c>
      <c r="L227" s="45" t="str">
        <f>IF($B227="","",MIN(N($I227),N($C227)+N($H227)))</f>
        <v/>
      </c>
      <c r="M227" s="33" t="str">
        <f>IF(OR($A227="",$B227=""),"",IFERROR(IF(N(INDEX(Contratos!$N$5:$N$204,MATCH($B227,Contratos!$A$5:$A$204,0)))&lt;1,"",DATE(YEAR($A227),MONTH($A227),MIN(INDEX(Contratos!$N$5:$N$204,MATCH($B227,Contratos!$A$5:$A$204,0)),DAY(EOMONTH($A227,0))))),""))</f>
        <v/>
      </c>
    </row>
    <row r="228" spans="1:13" x14ac:dyDescent="0.25">
      <c r="A228" s="47"/>
      <c r="B228" s="36"/>
      <c r="C228" s="45" t="str">
        <f>IF($B228="","",IFERROR(INDEX(Contratos!$G$5:$G$204,MATCH($B228,Contratos!$A$5:$A$204,0)),""))</f>
        <v/>
      </c>
      <c r="D228" s="39"/>
      <c r="E228" s="45" t="str">
        <f>IF($B228="","",N($C228)+N($D228))</f>
        <v/>
      </c>
      <c r="F228" s="38"/>
      <c r="G228" s="30" t="str">
        <f>IF($M228="","",MAX(0,IF($F228="",TODAY(),$F228)-$M228))</f>
        <v/>
      </c>
      <c r="H228" s="45" t="str">
        <f>IF($B228="","",IF(N($G228)=0,0,ROUND(N($C228)*IFERROR(INDEX(Contratos!$O$5:$O$204,MATCH($B228,Contratos!$A$5:$A$204,0)),0)*$G228,0)))</f>
        <v/>
      </c>
      <c r="I228" s="39"/>
      <c r="J228" s="45" t="str">
        <f>IF($B228="","",N($E228)+N($H228)-N($I228))</f>
        <v/>
      </c>
      <c r="K228" s="46" t="str">
        <f>IF($B228="","",IF(N($I228)&lt;=0,"Pendiente",IF(N($J228)&lt;=0,"Pagado","Parcial")))</f>
        <v/>
      </c>
      <c r="L228" s="45" t="str">
        <f>IF($B228="","",MIN(N($I228),N($C228)+N($H228)))</f>
        <v/>
      </c>
      <c r="M228" s="33" t="str">
        <f>IF(OR($A228="",$B228=""),"",IFERROR(IF(N(INDEX(Contratos!$N$5:$N$204,MATCH($B228,Contratos!$A$5:$A$204,0)))&lt;1,"",DATE(YEAR($A228),MONTH($A228),MIN(INDEX(Contratos!$N$5:$N$204,MATCH($B228,Contratos!$A$5:$A$204,0)),DAY(EOMONTH($A228,0))))),""))</f>
        <v/>
      </c>
    </row>
    <row r="229" spans="1:13" x14ac:dyDescent="0.25">
      <c r="A229" s="44"/>
      <c r="B229" s="23"/>
      <c r="C229" s="45" t="str">
        <f>IF($B229="","",IFERROR(INDEX(Contratos!$G$5:$G$204,MATCH($B229,Contratos!$A$5:$A$204,0)),""))</f>
        <v/>
      </c>
      <c r="D229" s="26"/>
      <c r="E229" s="45" t="str">
        <f>IF($B229="","",N($C229)+N($D229))</f>
        <v/>
      </c>
      <c r="F229" s="25"/>
      <c r="G229" s="30" t="str">
        <f>IF($M229="","",MAX(0,IF($F229="",TODAY(),$F229)-$M229))</f>
        <v/>
      </c>
      <c r="H229" s="45" t="str">
        <f>IF($B229="","",IF(N($G229)=0,0,ROUND(N($C229)*IFERROR(INDEX(Contratos!$O$5:$O$204,MATCH($B229,Contratos!$A$5:$A$204,0)),0)*$G229,0)))</f>
        <v/>
      </c>
      <c r="I229" s="26"/>
      <c r="J229" s="45" t="str">
        <f>IF($B229="","",N($E229)+N($H229)-N($I229))</f>
        <v/>
      </c>
      <c r="K229" s="46" t="str">
        <f>IF($B229="","",IF(N($I229)&lt;=0,"Pendiente",IF(N($J229)&lt;=0,"Pagado","Parcial")))</f>
        <v/>
      </c>
      <c r="L229" s="45" t="str">
        <f>IF($B229="","",MIN(N($I229),N($C229)+N($H229)))</f>
        <v/>
      </c>
      <c r="M229" s="33" t="str">
        <f>IF(OR($A229="",$B229=""),"",IFERROR(IF(N(INDEX(Contratos!$N$5:$N$204,MATCH($B229,Contratos!$A$5:$A$204,0)))&lt;1,"",DATE(YEAR($A229),MONTH($A229),MIN(INDEX(Contratos!$N$5:$N$204,MATCH($B229,Contratos!$A$5:$A$204,0)),DAY(EOMONTH($A229,0))))),""))</f>
        <v/>
      </c>
    </row>
    <row r="230" spans="1:13" x14ac:dyDescent="0.25">
      <c r="A230" s="47"/>
      <c r="B230" s="36"/>
      <c r="C230" s="45" t="str">
        <f>IF($B230="","",IFERROR(INDEX(Contratos!$G$5:$G$204,MATCH($B230,Contratos!$A$5:$A$204,0)),""))</f>
        <v/>
      </c>
      <c r="D230" s="39"/>
      <c r="E230" s="45" t="str">
        <f>IF($B230="","",N($C230)+N($D230))</f>
        <v/>
      </c>
      <c r="F230" s="38"/>
      <c r="G230" s="30" t="str">
        <f>IF($M230="","",MAX(0,IF($F230="",TODAY(),$F230)-$M230))</f>
        <v/>
      </c>
      <c r="H230" s="45" t="str">
        <f>IF($B230="","",IF(N($G230)=0,0,ROUND(N($C230)*IFERROR(INDEX(Contratos!$O$5:$O$204,MATCH($B230,Contratos!$A$5:$A$204,0)),0)*$G230,0)))</f>
        <v/>
      </c>
      <c r="I230" s="39"/>
      <c r="J230" s="45" t="str">
        <f>IF($B230="","",N($E230)+N($H230)-N($I230))</f>
        <v/>
      </c>
      <c r="K230" s="46" t="str">
        <f>IF($B230="","",IF(N($I230)&lt;=0,"Pendiente",IF(N($J230)&lt;=0,"Pagado","Parcial")))</f>
        <v/>
      </c>
      <c r="L230" s="45" t="str">
        <f>IF($B230="","",MIN(N($I230),N($C230)+N($H230)))</f>
        <v/>
      </c>
      <c r="M230" s="33" t="str">
        <f>IF(OR($A230="",$B230=""),"",IFERROR(IF(N(INDEX(Contratos!$N$5:$N$204,MATCH($B230,Contratos!$A$5:$A$204,0)))&lt;1,"",DATE(YEAR($A230),MONTH($A230),MIN(INDEX(Contratos!$N$5:$N$204,MATCH($B230,Contratos!$A$5:$A$204,0)),DAY(EOMONTH($A230,0))))),""))</f>
        <v/>
      </c>
    </row>
    <row r="231" spans="1:13" x14ac:dyDescent="0.25">
      <c r="A231" s="44"/>
      <c r="B231" s="23"/>
      <c r="C231" s="45" t="str">
        <f>IF($B231="","",IFERROR(INDEX(Contratos!$G$5:$G$204,MATCH($B231,Contratos!$A$5:$A$204,0)),""))</f>
        <v/>
      </c>
      <c r="D231" s="26"/>
      <c r="E231" s="45" t="str">
        <f>IF($B231="","",N($C231)+N($D231))</f>
        <v/>
      </c>
      <c r="F231" s="25"/>
      <c r="G231" s="30" t="str">
        <f>IF($M231="","",MAX(0,IF($F231="",TODAY(),$F231)-$M231))</f>
        <v/>
      </c>
      <c r="H231" s="45" t="str">
        <f>IF($B231="","",IF(N($G231)=0,0,ROUND(N($C231)*IFERROR(INDEX(Contratos!$O$5:$O$204,MATCH($B231,Contratos!$A$5:$A$204,0)),0)*$G231,0)))</f>
        <v/>
      </c>
      <c r="I231" s="26"/>
      <c r="J231" s="45" t="str">
        <f>IF($B231="","",N($E231)+N($H231)-N($I231))</f>
        <v/>
      </c>
      <c r="K231" s="46" t="str">
        <f>IF($B231="","",IF(N($I231)&lt;=0,"Pendiente",IF(N($J231)&lt;=0,"Pagado","Parcial")))</f>
        <v/>
      </c>
      <c r="L231" s="45" t="str">
        <f>IF($B231="","",MIN(N($I231),N($C231)+N($H231)))</f>
        <v/>
      </c>
      <c r="M231" s="33" t="str">
        <f>IF(OR($A231="",$B231=""),"",IFERROR(IF(N(INDEX(Contratos!$N$5:$N$204,MATCH($B231,Contratos!$A$5:$A$204,0)))&lt;1,"",DATE(YEAR($A231),MONTH($A231),MIN(INDEX(Contratos!$N$5:$N$204,MATCH($B231,Contratos!$A$5:$A$204,0)),DAY(EOMONTH($A231,0))))),""))</f>
        <v/>
      </c>
    </row>
    <row r="232" spans="1:13" x14ac:dyDescent="0.25">
      <c r="A232" s="47"/>
      <c r="B232" s="36"/>
      <c r="C232" s="45" t="str">
        <f>IF($B232="","",IFERROR(INDEX(Contratos!$G$5:$G$204,MATCH($B232,Contratos!$A$5:$A$204,0)),""))</f>
        <v/>
      </c>
      <c r="D232" s="39"/>
      <c r="E232" s="45" t="str">
        <f>IF($B232="","",N($C232)+N($D232))</f>
        <v/>
      </c>
      <c r="F232" s="38"/>
      <c r="G232" s="30" t="str">
        <f>IF($M232="","",MAX(0,IF($F232="",TODAY(),$F232)-$M232))</f>
        <v/>
      </c>
      <c r="H232" s="45" t="str">
        <f>IF($B232="","",IF(N($G232)=0,0,ROUND(N($C232)*IFERROR(INDEX(Contratos!$O$5:$O$204,MATCH($B232,Contratos!$A$5:$A$204,0)),0)*$G232,0)))</f>
        <v/>
      </c>
      <c r="I232" s="39"/>
      <c r="J232" s="45" t="str">
        <f>IF($B232="","",N($E232)+N($H232)-N($I232))</f>
        <v/>
      </c>
      <c r="K232" s="46" t="str">
        <f>IF($B232="","",IF(N($I232)&lt;=0,"Pendiente",IF(N($J232)&lt;=0,"Pagado","Parcial")))</f>
        <v/>
      </c>
      <c r="L232" s="45" t="str">
        <f>IF($B232="","",MIN(N($I232),N($C232)+N($H232)))</f>
        <v/>
      </c>
      <c r="M232" s="33" t="str">
        <f>IF(OR($A232="",$B232=""),"",IFERROR(IF(N(INDEX(Contratos!$N$5:$N$204,MATCH($B232,Contratos!$A$5:$A$204,0)))&lt;1,"",DATE(YEAR($A232),MONTH($A232),MIN(INDEX(Contratos!$N$5:$N$204,MATCH($B232,Contratos!$A$5:$A$204,0)),DAY(EOMONTH($A232,0))))),""))</f>
        <v/>
      </c>
    </row>
    <row r="233" spans="1:13" x14ac:dyDescent="0.25">
      <c r="A233" s="44"/>
      <c r="B233" s="23"/>
      <c r="C233" s="45" t="str">
        <f>IF($B233="","",IFERROR(INDEX(Contratos!$G$5:$G$204,MATCH($B233,Contratos!$A$5:$A$204,0)),""))</f>
        <v/>
      </c>
      <c r="D233" s="26"/>
      <c r="E233" s="45" t="str">
        <f>IF($B233="","",N($C233)+N($D233))</f>
        <v/>
      </c>
      <c r="F233" s="25"/>
      <c r="G233" s="30" t="str">
        <f>IF($M233="","",MAX(0,IF($F233="",TODAY(),$F233)-$M233))</f>
        <v/>
      </c>
      <c r="H233" s="45" t="str">
        <f>IF($B233="","",IF(N($G233)=0,0,ROUND(N($C233)*IFERROR(INDEX(Contratos!$O$5:$O$204,MATCH($B233,Contratos!$A$5:$A$204,0)),0)*$G233,0)))</f>
        <v/>
      </c>
      <c r="I233" s="26"/>
      <c r="J233" s="45" t="str">
        <f>IF($B233="","",N($E233)+N($H233)-N($I233))</f>
        <v/>
      </c>
      <c r="K233" s="46" t="str">
        <f>IF($B233="","",IF(N($I233)&lt;=0,"Pendiente",IF(N($J233)&lt;=0,"Pagado","Parcial")))</f>
        <v/>
      </c>
      <c r="L233" s="45" t="str">
        <f>IF($B233="","",MIN(N($I233),N($C233)+N($H233)))</f>
        <v/>
      </c>
      <c r="M233" s="33" t="str">
        <f>IF(OR($A233="",$B233=""),"",IFERROR(IF(N(INDEX(Contratos!$N$5:$N$204,MATCH($B233,Contratos!$A$5:$A$204,0)))&lt;1,"",DATE(YEAR($A233),MONTH($A233),MIN(INDEX(Contratos!$N$5:$N$204,MATCH($B233,Contratos!$A$5:$A$204,0)),DAY(EOMONTH($A233,0))))),""))</f>
        <v/>
      </c>
    </row>
    <row r="234" spans="1:13" x14ac:dyDescent="0.25">
      <c r="A234" s="47"/>
      <c r="B234" s="36"/>
      <c r="C234" s="45" t="str">
        <f>IF($B234="","",IFERROR(INDEX(Contratos!$G$5:$G$204,MATCH($B234,Contratos!$A$5:$A$204,0)),""))</f>
        <v/>
      </c>
      <c r="D234" s="39"/>
      <c r="E234" s="45" t="str">
        <f>IF($B234="","",N($C234)+N($D234))</f>
        <v/>
      </c>
      <c r="F234" s="38"/>
      <c r="G234" s="30" t="str">
        <f>IF($M234="","",MAX(0,IF($F234="",TODAY(),$F234)-$M234))</f>
        <v/>
      </c>
      <c r="H234" s="45" t="str">
        <f>IF($B234="","",IF(N($G234)=0,0,ROUND(N($C234)*IFERROR(INDEX(Contratos!$O$5:$O$204,MATCH($B234,Contratos!$A$5:$A$204,0)),0)*$G234,0)))</f>
        <v/>
      </c>
      <c r="I234" s="39"/>
      <c r="J234" s="45" t="str">
        <f>IF($B234="","",N($E234)+N($H234)-N($I234))</f>
        <v/>
      </c>
      <c r="K234" s="46" t="str">
        <f>IF($B234="","",IF(N($I234)&lt;=0,"Pendiente",IF(N($J234)&lt;=0,"Pagado","Parcial")))</f>
        <v/>
      </c>
      <c r="L234" s="45" t="str">
        <f>IF($B234="","",MIN(N($I234),N($C234)+N($H234)))</f>
        <v/>
      </c>
      <c r="M234" s="33" t="str">
        <f>IF(OR($A234="",$B234=""),"",IFERROR(IF(N(INDEX(Contratos!$N$5:$N$204,MATCH($B234,Contratos!$A$5:$A$204,0)))&lt;1,"",DATE(YEAR($A234),MONTH($A234),MIN(INDEX(Contratos!$N$5:$N$204,MATCH($B234,Contratos!$A$5:$A$204,0)),DAY(EOMONTH($A234,0))))),""))</f>
        <v/>
      </c>
    </row>
    <row r="235" spans="1:13" x14ac:dyDescent="0.25">
      <c r="A235" s="44"/>
      <c r="B235" s="23"/>
      <c r="C235" s="45" t="str">
        <f>IF($B235="","",IFERROR(INDEX(Contratos!$G$5:$G$204,MATCH($B235,Contratos!$A$5:$A$204,0)),""))</f>
        <v/>
      </c>
      <c r="D235" s="26"/>
      <c r="E235" s="45" t="str">
        <f>IF($B235="","",N($C235)+N($D235))</f>
        <v/>
      </c>
      <c r="F235" s="25"/>
      <c r="G235" s="30" t="str">
        <f>IF($M235="","",MAX(0,IF($F235="",TODAY(),$F235)-$M235))</f>
        <v/>
      </c>
      <c r="H235" s="45" t="str">
        <f>IF($B235="","",IF(N($G235)=0,0,ROUND(N($C235)*IFERROR(INDEX(Contratos!$O$5:$O$204,MATCH($B235,Contratos!$A$5:$A$204,0)),0)*$G235,0)))</f>
        <v/>
      </c>
      <c r="I235" s="26"/>
      <c r="J235" s="45" t="str">
        <f>IF($B235="","",N($E235)+N($H235)-N($I235))</f>
        <v/>
      </c>
      <c r="K235" s="46" t="str">
        <f>IF($B235="","",IF(N($I235)&lt;=0,"Pendiente",IF(N($J235)&lt;=0,"Pagado","Parcial")))</f>
        <v/>
      </c>
      <c r="L235" s="45" t="str">
        <f>IF($B235="","",MIN(N($I235),N($C235)+N($H235)))</f>
        <v/>
      </c>
      <c r="M235" s="33" t="str">
        <f>IF(OR($A235="",$B235=""),"",IFERROR(IF(N(INDEX(Contratos!$N$5:$N$204,MATCH($B235,Contratos!$A$5:$A$204,0)))&lt;1,"",DATE(YEAR($A235),MONTH($A235),MIN(INDEX(Contratos!$N$5:$N$204,MATCH($B235,Contratos!$A$5:$A$204,0)),DAY(EOMONTH($A235,0))))),""))</f>
        <v/>
      </c>
    </row>
    <row r="236" spans="1:13" x14ac:dyDescent="0.25">
      <c r="A236" s="47"/>
      <c r="B236" s="36"/>
      <c r="C236" s="45" t="str">
        <f>IF($B236="","",IFERROR(INDEX(Contratos!$G$5:$G$204,MATCH($B236,Contratos!$A$5:$A$204,0)),""))</f>
        <v/>
      </c>
      <c r="D236" s="39"/>
      <c r="E236" s="45" t="str">
        <f>IF($B236="","",N($C236)+N($D236))</f>
        <v/>
      </c>
      <c r="F236" s="38"/>
      <c r="G236" s="30" t="str">
        <f>IF($M236="","",MAX(0,IF($F236="",TODAY(),$F236)-$M236))</f>
        <v/>
      </c>
      <c r="H236" s="45" t="str">
        <f>IF($B236="","",IF(N($G236)=0,0,ROUND(N($C236)*IFERROR(INDEX(Contratos!$O$5:$O$204,MATCH($B236,Contratos!$A$5:$A$204,0)),0)*$G236,0)))</f>
        <v/>
      </c>
      <c r="I236" s="39"/>
      <c r="J236" s="45" t="str">
        <f>IF($B236="","",N($E236)+N($H236)-N($I236))</f>
        <v/>
      </c>
      <c r="K236" s="46" t="str">
        <f>IF($B236="","",IF(N($I236)&lt;=0,"Pendiente",IF(N($J236)&lt;=0,"Pagado","Parcial")))</f>
        <v/>
      </c>
      <c r="L236" s="45" t="str">
        <f>IF($B236="","",MIN(N($I236),N($C236)+N($H236)))</f>
        <v/>
      </c>
      <c r="M236" s="33" t="str">
        <f>IF(OR($A236="",$B236=""),"",IFERROR(IF(N(INDEX(Contratos!$N$5:$N$204,MATCH($B236,Contratos!$A$5:$A$204,0)))&lt;1,"",DATE(YEAR($A236),MONTH($A236),MIN(INDEX(Contratos!$N$5:$N$204,MATCH($B236,Contratos!$A$5:$A$204,0)),DAY(EOMONTH($A236,0))))),""))</f>
        <v/>
      </c>
    </row>
    <row r="237" spans="1:13" x14ac:dyDescent="0.25">
      <c r="A237" s="44"/>
      <c r="B237" s="23"/>
      <c r="C237" s="45" t="str">
        <f>IF($B237="","",IFERROR(INDEX(Contratos!$G$5:$G$204,MATCH($B237,Contratos!$A$5:$A$204,0)),""))</f>
        <v/>
      </c>
      <c r="D237" s="26"/>
      <c r="E237" s="45" t="str">
        <f>IF($B237="","",N($C237)+N($D237))</f>
        <v/>
      </c>
      <c r="F237" s="25"/>
      <c r="G237" s="30" t="str">
        <f>IF($M237="","",MAX(0,IF($F237="",TODAY(),$F237)-$M237))</f>
        <v/>
      </c>
      <c r="H237" s="45" t="str">
        <f>IF($B237="","",IF(N($G237)=0,0,ROUND(N($C237)*IFERROR(INDEX(Contratos!$O$5:$O$204,MATCH($B237,Contratos!$A$5:$A$204,0)),0)*$G237,0)))</f>
        <v/>
      </c>
      <c r="I237" s="26"/>
      <c r="J237" s="45" t="str">
        <f>IF($B237="","",N($E237)+N($H237)-N($I237))</f>
        <v/>
      </c>
      <c r="K237" s="46" t="str">
        <f>IF($B237="","",IF(N($I237)&lt;=0,"Pendiente",IF(N($J237)&lt;=0,"Pagado","Parcial")))</f>
        <v/>
      </c>
      <c r="L237" s="45" t="str">
        <f>IF($B237="","",MIN(N($I237),N($C237)+N($H237)))</f>
        <v/>
      </c>
      <c r="M237" s="33" t="str">
        <f>IF(OR($A237="",$B237=""),"",IFERROR(IF(N(INDEX(Contratos!$N$5:$N$204,MATCH($B237,Contratos!$A$5:$A$204,0)))&lt;1,"",DATE(YEAR($A237),MONTH($A237),MIN(INDEX(Contratos!$N$5:$N$204,MATCH($B237,Contratos!$A$5:$A$204,0)),DAY(EOMONTH($A237,0))))),""))</f>
        <v/>
      </c>
    </row>
    <row r="238" spans="1:13" x14ac:dyDescent="0.25">
      <c r="A238" s="47"/>
      <c r="B238" s="36"/>
      <c r="C238" s="45" t="str">
        <f>IF($B238="","",IFERROR(INDEX(Contratos!$G$5:$G$204,MATCH($B238,Contratos!$A$5:$A$204,0)),""))</f>
        <v/>
      </c>
      <c r="D238" s="39"/>
      <c r="E238" s="45" t="str">
        <f>IF($B238="","",N($C238)+N($D238))</f>
        <v/>
      </c>
      <c r="F238" s="38"/>
      <c r="G238" s="30" t="str">
        <f>IF($M238="","",MAX(0,IF($F238="",TODAY(),$F238)-$M238))</f>
        <v/>
      </c>
      <c r="H238" s="45" t="str">
        <f>IF($B238="","",IF(N($G238)=0,0,ROUND(N($C238)*IFERROR(INDEX(Contratos!$O$5:$O$204,MATCH($B238,Contratos!$A$5:$A$204,0)),0)*$G238,0)))</f>
        <v/>
      </c>
      <c r="I238" s="39"/>
      <c r="J238" s="45" t="str">
        <f>IF($B238="","",N($E238)+N($H238)-N($I238))</f>
        <v/>
      </c>
      <c r="K238" s="46" t="str">
        <f>IF($B238="","",IF(N($I238)&lt;=0,"Pendiente",IF(N($J238)&lt;=0,"Pagado","Parcial")))</f>
        <v/>
      </c>
      <c r="L238" s="45" t="str">
        <f>IF($B238="","",MIN(N($I238),N($C238)+N($H238)))</f>
        <v/>
      </c>
      <c r="M238" s="33" t="str">
        <f>IF(OR($A238="",$B238=""),"",IFERROR(IF(N(INDEX(Contratos!$N$5:$N$204,MATCH($B238,Contratos!$A$5:$A$204,0)))&lt;1,"",DATE(YEAR($A238),MONTH($A238),MIN(INDEX(Contratos!$N$5:$N$204,MATCH($B238,Contratos!$A$5:$A$204,0)),DAY(EOMONTH($A238,0))))),""))</f>
        <v/>
      </c>
    </row>
    <row r="239" spans="1:13" x14ac:dyDescent="0.25">
      <c r="A239" s="44"/>
      <c r="B239" s="23"/>
      <c r="C239" s="45" t="str">
        <f>IF($B239="","",IFERROR(INDEX(Contratos!$G$5:$G$204,MATCH($B239,Contratos!$A$5:$A$204,0)),""))</f>
        <v/>
      </c>
      <c r="D239" s="26"/>
      <c r="E239" s="45" t="str">
        <f>IF($B239="","",N($C239)+N($D239))</f>
        <v/>
      </c>
      <c r="F239" s="25"/>
      <c r="G239" s="30" t="str">
        <f>IF($M239="","",MAX(0,IF($F239="",TODAY(),$F239)-$M239))</f>
        <v/>
      </c>
      <c r="H239" s="45" t="str">
        <f>IF($B239="","",IF(N($G239)=0,0,ROUND(N($C239)*IFERROR(INDEX(Contratos!$O$5:$O$204,MATCH($B239,Contratos!$A$5:$A$204,0)),0)*$G239,0)))</f>
        <v/>
      </c>
      <c r="I239" s="26"/>
      <c r="J239" s="45" t="str">
        <f>IF($B239="","",N($E239)+N($H239)-N($I239))</f>
        <v/>
      </c>
      <c r="K239" s="46" t="str">
        <f>IF($B239="","",IF(N($I239)&lt;=0,"Pendiente",IF(N($J239)&lt;=0,"Pagado","Parcial")))</f>
        <v/>
      </c>
      <c r="L239" s="45" t="str">
        <f>IF($B239="","",MIN(N($I239),N($C239)+N($H239)))</f>
        <v/>
      </c>
      <c r="M239" s="33" t="str">
        <f>IF(OR($A239="",$B239=""),"",IFERROR(IF(N(INDEX(Contratos!$N$5:$N$204,MATCH($B239,Contratos!$A$5:$A$204,0)))&lt;1,"",DATE(YEAR($A239),MONTH($A239),MIN(INDEX(Contratos!$N$5:$N$204,MATCH($B239,Contratos!$A$5:$A$204,0)),DAY(EOMONTH($A239,0))))),""))</f>
        <v/>
      </c>
    </row>
    <row r="240" spans="1:13" x14ac:dyDescent="0.25">
      <c r="A240" s="47"/>
      <c r="B240" s="36"/>
      <c r="C240" s="45" t="str">
        <f>IF($B240="","",IFERROR(INDEX(Contratos!$G$5:$G$204,MATCH($B240,Contratos!$A$5:$A$204,0)),""))</f>
        <v/>
      </c>
      <c r="D240" s="39"/>
      <c r="E240" s="45" t="str">
        <f>IF($B240="","",N($C240)+N($D240))</f>
        <v/>
      </c>
      <c r="F240" s="38"/>
      <c r="G240" s="30" t="str">
        <f>IF($M240="","",MAX(0,IF($F240="",TODAY(),$F240)-$M240))</f>
        <v/>
      </c>
      <c r="H240" s="45" t="str">
        <f>IF($B240="","",IF(N($G240)=0,0,ROUND(N($C240)*IFERROR(INDEX(Contratos!$O$5:$O$204,MATCH($B240,Contratos!$A$5:$A$204,0)),0)*$G240,0)))</f>
        <v/>
      </c>
      <c r="I240" s="39"/>
      <c r="J240" s="45" t="str">
        <f>IF($B240="","",N($E240)+N($H240)-N($I240))</f>
        <v/>
      </c>
      <c r="K240" s="46" t="str">
        <f>IF($B240="","",IF(N($I240)&lt;=0,"Pendiente",IF(N($J240)&lt;=0,"Pagado","Parcial")))</f>
        <v/>
      </c>
      <c r="L240" s="45" t="str">
        <f>IF($B240="","",MIN(N($I240),N($C240)+N($H240)))</f>
        <v/>
      </c>
      <c r="M240" s="33" t="str">
        <f>IF(OR($A240="",$B240=""),"",IFERROR(IF(N(INDEX(Contratos!$N$5:$N$204,MATCH($B240,Contratos!$A$5:$A$204,0)))&lt;1,"",DATE(YEAR($A240),MONTH($A240),MIN(INDEX(Contratos!$N$5:$N$204,MATCH($B240,Contratos!$A$5:$A$204,0)),DAY(EOMONTH($A240,0))))),""))</f>
        <v/>
      </c>
    </row>
    <row r="241" spans="1:13" x14ac:dyDescent="0.25">
      <c r="A241" s="44"/>
      <c r="B241" s="23"/>
      <c r="C241" s="45" t="str">
        <f>IF($B241="","",IFERROR(INDEX(Contratos!$G$5:$G$204,MATCH($B241,Contratos!$A$5:$A$204,0)),""))</f>
        <v/>
      </c>
      <c r="D241" s="26"/>
      <c r="E241" s="45" t="str">
        <f>IF($B241="","",N($C241)+N($D241))</f>
        <v/>
      </c>
      <c r="F241" s="25"/>
      <c r="G241" s="30" t="str">
        <f>IF($M241="","",MAX(0,IF($F241="",TODAY(),$F241)-$M241))</f>
        <v/>
      </c>
      <c r="H241" s="45" t="str">
        <f>IF($B241="","",IF(N($G241)=0,0,ROUND(N($C241)*IFERROR(INDEX(Contratos!$O$5:$O$204,MATCH($B241,Contratos!$A$5:$A$204,0)),0)*$G241,0)))</f>
        <v/>
      </c>
      <c r="I241" s="26"/>
      <c r="J241" s="45" t="str">
        <f>IF($B241="","",N($E241)+N($H241)-N($I241))</f>
        <v/>
      </c>
      <c r="K241" s="46" t="str">
        <f>IF($B241="","",IF(N($I241)&lt;=0,"Pendiente",IF(N($J241)&lt;=0,"Pagado","Parcial")))</f>
        <v/>
      </c>
      <c r="L241" s="45" t="str">
        <f>IF($B241="","",MIN(N($I241),N($C241)+N($H241)))</f>
        <v/>
      </c>
      <c r="M241" s="33" t="str">
        <f>IF(OR($A241="",$B241=""),"",IFERROR(IF(N(INDEX(Contratos!$N$5:$N$204,MATCH($B241,Contratos!$A$5:$A$204,0)))&lt;1,"",DATE(YEAR($A241),MONTH($A241),MIN(INDEX(Contratos!$N$5:$N$204,MATCH($B241,Contratos!$A$5:$A$204,0)),DAY(EOMONTH($A241,0))))),""))</f>
        <v/>
      </c>
    </row>
    <row r="242" spans="1:13" x14ac:dyDescent="0.25">
      <c r="A242" s="47"/>
      <c r="B242" s="36"/>
      <c r="C242" s="45" t="str">
        <f>IF($B242="","",IFERROR(INDEX(Contratos!$G$5:$G$204,MATCH($B242,Contratos!$A$5:$A$204,0)),""))</f>
        <v/>
      </c>
      <c r="D242" s="39"/>
      <c r="E242" s="45" t="str">
        <f>IF($B242="","",N($C242)+N($D242))</f>
        <v/>
      </c>
      <c r="F242" s="38"/>
      <c r="G242" s="30" t="str">
        <f>IF($M242="","",MAX(0,IF($F242="",TODAY(),$F242)-$M242))</f>
        <v/>
      </c>
      <c r="H242" s="45" t="str">
        <f>IF($B242="","",IF(N($G242)=0,0,ROUND(N($C242)*IFERROR(INDEX(Contratos!$O$5:$O$204,MATCH($B242,Contratos!$A$5:$A$204,0)),0)*$G242,0)))</f>
        <v/>
      </c>
      <c r="I242" s="39"/>
      <c r="J242" s="45" t="str">
        <f>IF($B242="","",N($E242)+N($H242)-N($I242))</f>
        <v/>
      </c>
      <c r="K242" s="46" t="str">
        <f>IF($B242="","",IF(N($I242)&lt;=0,"Pendiente",IF(N($J242)&lt;=0,"Pagado","Parcial")))</f>
        <v/>
      </c>
      <c r="L242" s="45" t="str">
        <f>IF($B242="","",MIN(N($I242),N($C242)+N($H242)))</f>
        <v/>
      </c>
      <c r="M242" s="33" t="str">
        <f>IF(OR($A242="",$B242=""),"",IFERROR(IF(N(INDEX(Contratos!$N$5:$N$204,MATCH($B242,Contratos!$A$5:$A$204,0)))&lt;1,"",DATE(YEAR($A242),MONTH($A242),MIN(INDEX(Contratos!$N$5:$N$204,MATCH($B242,Contratos!$A$5:$A$204,0)),DAY(EOMONTH($A242,0))))),""))</f>
        <v/>
      </c>
    </row>
    <row r="243" spans="1:13" x14ac:dyDescent="0.25">
      <c r="A243" s="44"/>
      <c r="B243" s="23"/>
      <c r="C243" s="45" t="str">
        <f>IF($B243="","",IFERROR(INDEX(Contratos!$G$5:$G$204,MATCH($B243,Contratos!$A$5:$A$204,0)),""))</f>
        <v/>
      </c>
      <c r="D243" s="26"/>
      <c r="E243" s="45" t="str">
        <f>IF($B243="","",N($C243)+N($D243))</f>
        <v/>
      </c>
      <c r="F243" s="25"/>
      <c r="G243" s="30" t="str">
        <f>IF($M243="","",MAX(0,IF($F243="",TODAY(),$F243)-$M243))</f>
        <v/>
      </c>
      <c r="H243" s="45" t="str">
        <f>IF($B243="","",IF(N($G243)=0,0,ROUND(N($C243)*IFERROR(INDEX(Contratos!$O$5:$O$204,MATCH($B243,Contratos!$A$5:$A$204,0)),0)*$G243,0)))</f>
        <v/>
      </c>
      <c r="I243" s="26"/>
      <c r="J243" s="45" t="str">
        <f>IF($B243="","",N($E243)+N($H243)-N($I243))</f>
        <v/>
      </c>
      <c r="K243" s="46" t="str">
        <f>IF($B243="","",IF(N($I243)&lt;=0,"Pendiente",IF(N($J243)&lt;=0,"Pagado","Parcial")))</f>
        <v/>
      </c>
      <c r="L243" s="45" t="str">
        <f>IF($B243="","",MIN(N($I243),N($C243)+N($H243)))</f>
        <v/>
      </c>
      <c r="M243" s="33" t="str">
        <f>IF(OR($A243="",$B243=""),"",IFERROR(IF(N(INDEX(Contratos!$N$5:$N$204,MATCH($B243,Contratos!$A$5:$A$204,0)))&lt;1,"",DATE(YEAR($A243),MONTH($A243),MIN(INDEX(Contratos!$N$5:$N$204,MATCH($B243,Contratos!$A$5:$A$204,0)),DAY(EOMONTH($A243,0))))),""))</f>
        <v/>
      </c>
    </row>
    <row r="244" spans="1:13" x14ac:dyDescent="0.25">
      <c r="A244" s="47"/>
      <c r="B244" s="36"/>
      <c r="C244" s="45" t="str">
        <f>IF($B244="","",IFERROR(INDEX(Contratos!$G$5:$G$204,MATCH($B244,Contratos!$A$5:$A$204,0)),""))</f>
        <v/>
      </c>
      <c r="D244" s="39"/>
      <c r="E244" s="45" t="str">
        <f>IF($B244="","",N($C244)+N($D244))</f>
        <v/>
      </c>
      <c r="F244" s="38"/>
      <c r="G244" s="30" t="str">
        <f>IF($M244="","",MAX(0,IF($F244="",TODAY(),$F244)-$M244))</f>
        <v/>
      </c>
      <c r="H244" s="45" t="str">
        <f>IF($B244="","",IF(N($G244)=0,0,ROUND(N($C244)*IFERROR(INDEX(Contratos!$O$5:$O$204,MATCH($B244,Contratos!$A$5:$A$204,0)),0)*$G244,0)))</f>
        <v/>
      </c>
      <c r="I244" s="39"/>
      <c r="J244" s="45" t="str">
        <f>IF($B244="","",N($E244)+N($H244)-N($I244))</f>
        <v/>
      </c>
      <c r="K244" s="46" t="str">
        <f>IF($B244="","",IF(N($I244)&lt;=0,"Pendiente",IF(N($J244)&lt;=0,"Pagado","Parcial")))</f>
        <v/>
      </c>
      <c r="L244" s="45" t="str">
        <f>IF($B244="","",MIN(N($I244),N($C244)+N($H244)))</f>
        <v/>
      </c>
      <c r="M244" s="33" t="str">
        <f>IF(OR($A244="",$B244=""),"",IFERROR(IF(N(INDEX(Contratos!$N$5:$N$204,MATCH($B244,Contratos!$A$5:$A$204,0)))&lt;1,"",DATE(YEAR($A244),MONTH($A244),MIN(INDEX(Contratos!$N$5:$N$204,MATCH($B244,Contratos!$A$5:$A$204,0)),DAY(EOMONTH($A244,0))))),""))</f>
        <v/>
      </c>
    </row>
    <row r="245" spans="1:13" x14ac:dyDescent="0.25">
      <c r="A245" s="44"/>
      <c r="B245" s="23"/>
      <c r="C245" s="45" t="str">
        <f>IF($B245="","",IFERROR(INDEX(Contratos!$G$5:$G$204,MATCH($B245,Contratos!$A$5:$A$204,0)),""))</f>
        <v/>
      </c>
      <c r="D245" s="26"/>
      <c r="E245" s="45" t="str">
        <f>IF($B245="","",N($C245)+N($D245))</f>
        <v/>
      </c>
      <c r="F245" s="25"/>
      <c r="G245" s="30" t="str">
        <f>IF($M245="","",MAX(0,IF($F245="",TODAY(),$F245)-$M245))</f>
        <v/>
      </c>
      <c r="H245" s="45" t="str">
        <f>IF($B245="","",IF(N($G245)=0,0,ROUND(N($C245)*IFERROR(INDEX(Contratos!$O$5:$O$204,MATCH($B245,Contratos!$A$5:$A$204,0)),0)*$G245,0)))</f>
        <v/>
      </c>
      <c r="I245" s="26"/>
      <c r="J245" s="45" t="str">
        <f>IF($B245="","",N($E245)+N($H245)-N($I245))</f>
        <v/>
      </c>
      <c r="K245" s="46" t="str">
        <f>IF($B245="","",IF(N($I245)&lt;=0,"Pendiente",IF(N($J245)&lt;=0,"Pagado","Parcial")))</f>
        <v/>
      </c>
      <c r="L245" s="45" t="str">
        <f>IF($B245="","",MIN(N($I245),N($C245)+N($H245)))</f>
        <v/>
      </c>
      <c r="M245" s="33" t="str">
        <f>IF(OR($A245="",$B245=""),"",IFERROR(IF(N(INDEX(Contratos!$N$5:$N$204,MATCH($B245,Contratos!$A$5:$A$204,0)))&lt;1,"",DATE(YEAR($A245),MONTH($A245),MIN(INDEX(Contratos!$N$5:$N$204,MATCH($B245,Contratos!$A$5:$A$204,0)),DAY(EOMONTH($A245,0))))),""))</f>
        <v/>
      </c>
    </row>
    <row r="246" spans="1:13" x14ac:dyDescent="0.25">
      <c r="A246" s="47"/>
      <c r="B246" s="36"/>
      <c r="C246" s="45" t="str">
        <f>IF($B246="","",IFERROR(INDEX(Contratos!$G$5:$G$204,MATCH($B246,Contratos!$A$5:$A$204,0)),""))</f>
        <v/>
      </c>
      <c r="D246" s="39"/>
      <c r="E246" s="45" t="str">
        <f>IF($B246="","",N($C246)+N($D246))</f>
        <v/>
      </c>
      <c r="F246" s="38"/>
      <c r="G246" s="30" t="str">
        <f>IF($M246="","",MAX(0,IF($F246="",TODAY(),$F246)-$M246))</f>
        <v/>
      </c>
      <c r="H246" s="45" t="str">
        <f>IF($B246="","",IF(N($G246)=0,0,ROUND(N($C246)*IFERROR(INDEX(Contratos!$O$5:$O$204,MATCH($B246,Contratos!$A$5:$A$204,0)),0)*$G246,0)))</f>
        <v/>
      </c>
      <c r="I246" s="39"/>
      <c r="J246" s="45" t="str">
        <f>IF($B246="","",N($E246)+N($H246)-N($I246))</f>
        <v/>
      </c>
      <c r="K246" s="46" t="str">
        <f>IF($B246="","",IF(N($I246)&lt;=0,"Pendiente",IF(N($J246)&lt;=0,"Pagado","Parcial")))</f>
        <v/>
      </c>
      <c r="L246" s="45" t="str">
        <f>IF($B246="","",MIN(N($I246),N($C246)+N($H246)))</f>
        <v/>
      </c>
      <c r="M246" s="33" t="str">
        <f>IF(OR($A246="",$B246=""),"",IFERROR(IF(N(INDEX(Contratos!$N$5:$N$204,MATCH($B246,Contratos!$A$5:$A$204,0)))&lt;1,"",DATE(YEAR($A246),MONTH($A246),MIN(INDEX(Contratos!$N$5:$N$204,MATCH($B246,Contratos!$A$5:$A$204,0)),DAY(EOMONTH($A246,0))))),""))</f>
        <v/>
      </c>
    </row>
    <row r="247" spans="1:13" x14ac:dyDescent="0.25">
      <c r="A247" s="44"/>
      <c r="B247" s="23"/>
      <c r="C247" s="45" t="str">
        <f>IF($B247="","",IFERROR(INDEX(Contratos!$G$5:$G$204,MATCH($B247,Contratos!$A$5:$A$204,0)),""))</f>
        <v/>
      </c>
      <c r="D247" s="26"/>
      <c r="E247" s="45" t="str">
        <f>IF($B247="","",N($C247)+N($D247))</f>
        <v/>
      </c>
      <c r="F247" s="25"/>
      <c r="G247" s="30" t="str">
        <f>IF($M247="","",MAX(0,IF($F247="",TODAY(),$F247)-$M247))</f>
        <v/>
      </c>
      <c r="H247" s="45" t="str">
        <f>IF($B247="","",IF(N($G247)=0,0,ROUND(N($C247)*IFERROR(INDEX(Contratos!$O$5:$O$204,MATCH($B247,Contratos!$A$5:$A$204,0)),0)*$G247,0)))</f>
        <v/>
      </c>
      <c r="I247" s="26"/>
      <c r="J247" s="45" t="str">
        <f>IF($B247="","",N($E247)+N($H247)-N($I247))</f>
        <v/>
      </c>
      <c r="K247" s="46" t="str">
        <f>IF($B247="","",IF(N($I247)&lt;=0,"Pendiente",IF(N($J247)&lt;=0,"Pagado","Parcial")))</f>
        <v/>
      </c>
      <c r="L247" s="45" t="str">
        <f>IF($B247="","",MIN(N($I247),N($C247)+N($H247)))</f>
        <v/>
      </c>
      <c r="M247" s="33" t="str">
        <f>IF(OR($A247="",$B247=""),"",IFERROR(IF(N(INDEX(Contratos!$N$5:$N$204,MATCH($B247,Contratos!$A$5:$A$204,0)))&lt;1,"",DATE(YEAR($A247),MONTH($A247),MIN(INDEX(Contratos!$N$5:$N$204,MATCH($B247,Contratos!$A$5:$A$204,0)),DAY(EOMONTH($A247,0))))),""))</f>
        <v/>
      </c>
    </row>
    <row r="248" spans="1:13" x14ac:dyDescent="0.25">
      <c r="A248" s="47"/>
      <c r="B248" s="36"/>
      <c r="C248" s="45" t="str">
        <f>IF($B248="","",IFERROR(INDEX(Contratos!$G$5:$G$204,MATCH($B248,Contratos!$A$5:$A$204,0)),""))</f>
        <v/>
      </c>
      <c r="D248" s="39"/>
      <c r="E248" s="45" t="str">
        <f>IF($B248="","",N($C248)+N($D248))</f>
        <v/>
      </c>
      <c r="F248" s="38"/>
      <c r="G248" s="30" t="str">
        <f>IF($M248="","",MAX(0,IF($F248="",TODAY(),$F248)-$M248))</f>
        <v/>
      </c>
      <c r="H248" s="45" t="str">
        <f>IF($B248="","",IF(N($G248)=0,0,ROUND(N($C248)*IFERROR(INDEX(Contratos!$O$5:$O$204,MATCH($B248,Contratos!$A$5:$A$204,0)),0)*$G248,0)))</f>
        <v/>
      </c>
      <c r="I248" s="39"/>
      <c r="J248" s="45" t="str">
        <f>IF($B248="","",N($E248)+N($H248)-N($I248))</f>
        <v/>
      </c>
      <c r="K248" s="46" t="str">
        <f>IF($B248="","",IF(N($I248)&lt;=0,"Pendiente",IF(N($J248)&lt;=0,"Pagado","Parcial")))</f>
        <v/>
      </c>
      <c r="L248" s="45" t="str">
        <f>IF($B248="","",MIN(N($I248),N($C248)+N($H248)))</f>
        <v/>
      </c>
      <c r="M248" s="33" t="str">
        <f>IF(OR($A248="",$B248=""),"",IFERROR(IF(N(INDEX(Contratos!$N$5:$N$204,MATCH($B248,Contratos!$A$5:$A$204,0)))&lt;1,"",DATE(YEAR($A248),MONTH($A248),MIN(INDEX(Contratos!$N$5:$N$204,MATCH($B248,Contratos!$A$5:$A$204,0)),DAY(EOMONTH($A248,0))))),""))</f>
        <v/>
      </c>
    </row>
    <row r="249" spans="1:13" x14ac:dyDescent="0.25">
      <c r="A249" s="44"/>
      <c r="B249" s="23"/>
      <c r="C249" s="45" t="str">
        <f>IF($B249="","",IFERROR(INDEX(Contratos!$G$5:$G$204,MATCH($B249,Contratos!$A$5:$A$204,0)),""))</f>
        <v/>
      </c>
      <c r="D249" s="26"/>
      <c r="E249" s="45" t="str">
        <f>IF($B249="","",N($C249)+N($D249))</f>
        <v/>
      </c>
      <c r="F249" s="25"/>
      <c r="G249" s="30" t="str">
        <f>IF($M249="","",MAX(0,IF($F249="",TODAY(),$F249)-$M249))</f>
        <v/>
      </c>
      <c r="H249" s="45" t="str">
        <f>IF($B249="","",IF(N($G249)=0,0,ROUND(N($C249)*IFERROR(INDEX(Contratos!$O$5:$O$204,MATCH($B249,Contratos!$A$5:$A$204,0)),0)*$G249,0)))</f>
        <v/>
      </c>
      <c r="I249" s="26"/>
      <c r="J249" s="45" t="str">
        <f>IF($B249="","",N($E249)+N($H249)-N($I249))</f>
        <v/>
      </c>
      <c r="K249" s="46" t="str">
        <f>IF($B249="","",IF(N($I249)&lt;=0,"Pendiente",IF(N($J249)&lt;=0,"Pagado","Parcial")))</f>
        <v/>
      </c>
      <c r="L249" s="45" t="str">
        <f>IF($B249="","",MIN(N($I249),N($C249)+N($H249)))</f>
        <v/>
      </c>
      <c r="M249" s="33" t="str">
        <f>IF(OR($A249="",$B249=""),"",IFERROR(IF(N(INDEX(Contratos!$N$5:$N$204,MATCH($B249,Contratos!$A$5:$A$204,0)))&lt;1,"",DATE(YEAR($A249),MONTH($A249),MIN(INDEX(Contratos!$N$5:$N$204,MATCH($B249,Contratos!$A$5:$A$204,0)),DAY(EOMONTH($A249,0))))),""))</f>
        <v/>
      </c>
    </row>
    <row r="250" spans="1:13" x14ac:dyDescent="0.25">
      <c r="A250" s="47"/>
      <c r="B250" s="36"/>
      <c r="C250" s="45" t="str">
        <f>IF($B250="","",IFERROR(INDEX(Contratos!$G$5:$G$204,MATCH($B250,Contratos!$A$5:$A$204,0)),""))</f>
        <v/>
      </c>
      <c r="D250" s="39"/>
      <c r="E250" s="45" t="str">
        <f>IF($B250="","",N($C250)+N($D250))</f>
        <v/>
      </c>
      <c r="F250" s="38"/>
      <c r="G250" s="30" t="str">
        <f>IF($M250="","",MAX(0,IF($F250="",TODAY(),$F250)-$M250))</f>
        <v/>
      </c>
      <c r="H250" s="45" t="str">
        <f>IF($B250="","",IF(N($G250)=0,0,ROUND(N($C250)*IFERROR(INDEX(Contratos!$O$5:$O$204,MATCH($B250,Contratos!$A$5:$A$204,0)),0)*$G250,0)))</f>
        <v/>
      </c>
      <c r="I250" s="39"/>
      <c r="J250" s="45" t="str">
        <f>IF($B250="","",N($E250)+N($H250)-N($I250))</f>
        <v/>
      </c>
      <c r="K250" s="46" t="str">
        <f>IF($B250="","",IF(N($I250)&lt;=0,"Pendiente",IF(N($J250)&lt;=0,"Pagado","Parcial")))</f>
        <v/>
      </c>
      <c r="L250" s="45" t="str">
        <f>IF($B250="","",MIN(N($I250),N($C250)+N($H250)))</f>
        <v/>
      </c>
      <c r="M250" s="33" t="str">
        <f>IF(OR($A250="",$B250=""),"",IFERROR(IF(N(INDEX(Contratos!$N$5:$N$204,MATCH($B250,Contratos!$A$5:$A$204,0)))&lt;1,"",DATE(YEAR($A250),MONTH($A250),MIN(INDEX(Contratos!$N$5:$N$204,MATCH($B250,Contratos!$A$5:$A$204,0)),DAY(EOMONTH($A250,0))))),""))</f>
        <v/>
      </c>
    </row>
    <row r="251" spans="1:13" x14ac:dyDescent="0.25">
      <c r="A251" s="44"/>
      <c r="B251" s="23"/>
      <c r="C251" s="45" t="str">
        <f>IF($B251="","",IFERROR(INDEX(Contratos!$G$5:$G$204,MATCH($B251,Contratos!$A$5:$A$204,0)),""))</f>
        <v/>
      </c>
      <c r="D251" s="26"/>
      <c r="E251" s="45" t="str">
        <f>IF($B251="","",N($C251)+N($D251))</f>
        <v/>
      </c>
      <c r="F251" s="25"/>
      <c r="G251" s="30" t="str">
        <f>IF($M251="","",MAX(0,IF($F251="",TODAY(),$F251)-$M251))</f>
        <v/>
      </c>
      <c r="H251" s="45" t="str">
        <f>IF($B251="","",IF(N($G251)=0,0,ROUND(N($C251)*IFERROR(INDEX(Contratos!$O$5:$O$204,MATCH($B251,Contratos!$A$5:$A$204,0)),0)*$G251,0)))</f>
        <v/>
      </c>
      <c r="I251" s="26"/>
      <c r="J251" s="45" t="str">
        <f>IF($B251="","",N($E251)+N($H251)-N($I251))</f>
        <v/>
      </c>
      <c r="K251" s="46" t="str">
        <f>IF($B251="","",IF(N($I251)&lt;=0,"Pendiente",IF(N($J251)&lt;=0,"Pagado","Parcial")))</f>
        <v/>
      </c>
      <c r="L251" s="45" t="str">
        <f>IF($B251="","",MIN(N($I251),N($C251)+N($H251)))</f>
        <v/>
      </c>
      <c r="M251" s="33" t="str">
        <f>IF(OR($A251="",$B251=""),"",IFERROR(IF(N(INDEX(Contratos!$N$5:$N$204,MATCH($B251,Contratos!$A$5:$A$204,0)))&lt;1,"",DATE(YEAR($A251),MONTH($A251),MIN(INDEX(Contratos!$N$5:$N$204,MATCH($B251,Contratos!$A$5:$A$204,0)),DAY(EOMONTH($A251,0))))),""))</f>
        <v/>
      </c>
    </row>
    <row r="252" spans="1:13" x14ac:dyDescent="0.25">
      <c r="A252" s="47"/>
      <c r="B252" s="36"/>
      <c r="C252" s="45" t="str">
        <f>IF($B252="","",IFERROR(INDEX(Contratos!$G$5:$G$204,MATCH($B252,Contratos!$A$5:$A$204,0)),""))</f>
        <v/>
      </c>
      <c r="D252" s="39"/>
      <c r="E252" s="45" t="str">
        <f>IF($B252="","",N($C252)+N($D252))</f>
        <v/>
      </c>
      <c r="F252" s="38"/>
      <c r="G252" s="30" t="str">
        <f>IF($M252="","",MAX(0,IF($F252="",TODAY(),$F252)-$M252))</f>
        <v/>
      </c>
      <c r="H252" s="45" t="str">
        <f>IF($B252="","",IF(N($G252)=0,0,ROUND(N($C252)*IFERROR(INDEX(Contratos!$O$5:$O$204,MATCH($B252,Contratos!$A$5:$A$204,0)),0)*$G252,0)))</f>
        <v/>
      </c>
      <c r="I252" s="39"/>
      <c r="J252" s="45" t="str">
        <f>IF($B252="","",N($E252)+N($H252)-N($I252))</f>
        <v/>
      </c>
      <c r="K252" s="46" t="str">
        <f>IF($B252="","",IF(N($I252)&lt;=0,"Pendiente",IF(N($J252)&lt;=0,"Pagado","Parcial")))</f>
        <v/>
      </c>
      <c r="L252" s="45" t="str">
        <f>IF($B252="","",MIN(N($I252),N($C252)+N($H252)))</f>
        <v/>
      </c>
      <c r="M252" s="33" t="str">
        <f>IF(OR($A252="",$B252=""),"",IFERROR(IF(N(INDEX(Contratos!$N$5:$N$204,MATCH($B252,Contratos!$A$5:$A$204,0)))&lt;1,"",DATE(YEAR($A252),MONTH($A252),MIN(INDEX(Contratos!$N$5:$N$204,MATCH($B252,Contratos!$A$5:$A$204,0)),DAY(EOMONTH($A252,0))))),""))</f>
        <v/>
      </c>
    </row>
    <row r="253" spans="1:13" x14ac:dyDescent="0.25">
      <c r="A253" s="44"/>
      <c r="B253" s="23"/>
      <c r="C253" s="45" t="str">
        <f>IF($B253="","",IFERROR(INDEX(Contratos!$G$5:$G$204,MATCH($B253,Contratos!$A$5:$A$204,0)),""))</f>
        <v/>
      </c>
      <c r="D253" s="26"/>
      <c r="E253" s="45" t="str">
        <f>IF($B253="","",N($C253)+N($D253))</f>
        <v/>
      </c>
      <c r="F253" s="25"/>
      <c r="G253" s="30" t="str">
        <f>IF($M253="","",MAX(0,IF($F253="",TODAY(),$F253)-$M253))</f>
        <v/>
      </c>
      <c r="H253" s="45" t="str">
        <f>IF($B253="","",IF(N($G253)=0,0,ROUND(N($C253)*IFERROR(INDEX(Contratos!$O$5:$O$204,MATCH($B253,Contratos!$A$5:$A$204,0)),0)*$G253,0)))</f>
        <v/>
      </c>
      <c r="I253" s="26"/>
      <c r="J253" s="45" t="str">
        <f>IF($B253="","",N($E253)+N($H253)-N($I253))</f>
        <v/>
      </c>
      <c r="K253" s="46" t="str">
        <f>IF($B253="","",IF(N($I253)&lt;=0,"Pendiente",IF(N($J253)&lt;=0,"Pagado","Parcial")))</f>
        <v/>
      </c>
      <c r="L253" s="45" t="str">
        <f>IF($B253="","",MIN(N($I253),N($C253)+N($H253)))</f>
        <v/>
      </c>
      <c r="M253" s="33" t="str">
        <f>IF(OR($A253="",$B253=""),"",IFERROR(IF(N(INDEX(Contratos!$N$5:$N$204,MATCH($B253,Contratos!$A$5:$A$204,0)))&lt;1,"",DATE(YEAR($A253),MONTH($A253),MIN(INDEX(Contratos!$N$5:$N$204,MATCH($B253,Contratos!$A$5:$A$204,0)),DAY(EOMONTH($A253,0))))),""))</f>
        <v/>
      </c>
    </row>
    <row r="254" spans="1:13" x14ac:dyDescent="0.25">
      <c r="A254" s="47"/>
      <c r="B254" s="36"/>
      <c r="C254" s="45" t="str">
        <f>IF($B254="","",IFERROR(INDEX(Contratos!$G$5:$G$204,MATCH($B254,Contratos!$A$5:$A$204,0)),""))</f>
        <v/>
      </c>
      <c r="D254" s="39"/>
      <c r="E254" s="45" t="str">
        <f>IF($B254="","",N($C254)+N($D254))</f>
        <v/>
      </c>
      <c r="F254" s="38"/>
      <c r="G254" s="30" t="str">
        <f>IF($M254="","",MAX(0,IF($F254="",TODAY(),$F254)-$M254))</f>
        <v/>
      </c>
      <c r="H254" s="45" t="str">
        <f>IF($B254="","",IF(N($G254)=0,0,ROUND(N($C254)*IFERROR(INDEX(Contratos!$O$5:$O$204,MATCH($B254,Contratos!$A$5:$A$204,0)),0)*$G254,0)))</f>
        <v/>
      </c>
      <c r="I254" s="39"/>
      <c r="J254" s="45" t="str">
        <f>IF($B254="","",N($E254)+N($H254)-N($I254))</f>
        <v/>
      </c>
      <c r="K254" s="46" t="str">
        <f>IF($B254="","",IF(N($I254)&lt;=0,"Pendiente",IF(N($J254)&lt;=0,"Pagado","Parcial")))</f>
        <v/>
      </c>
      <c r="L254" s="45" t="str">
        <f>IF($B254="","",MIN(N($I254),N($C254)+N($H254)))</f>
        <v/>
      </c>
      <c r="M254" s="33" t="str">
        <f>IF(OR($A254="",$B254=""),"",IFERROR(IF(N(INDEX(Contratos!$N$5:$N$204,MATCH($B254,Contratos!$A$5:$A$204,0)))&lt;1,"",DATE(YEAR($A254),MONTH($A254),MIN(INDEX(Contratos!$N$5:$N$204,MATCH($B254,Contratos!$A$5:$A$204,0)),DAY(EOMONTH($A254,0))))),""))</f>
        <v/>
      </c>
    </row>
    <row r="255" spans="1:13" x14ac:dyDescent="0.25">
      <c r="A255" s="44"/>
      <c r="B255" s="23"/>
      <c r="C255" s="45" t="str">
        <f>IF($B255="","",IFERROR(INDEX(Contratos!$G$5:$G$204,MATCH($B255,Contratos!$A$5:$A$204,0)),""))</f>
        <v/>
      </c>
      <c r="D255" s="26"/>
      <c r="E255" s="45" t="str">
        <f>IF($B255="","",N($C255)+N($D255))</f>
        <v/>
      </c>
      <c r="F255" s="25"/>
      <c r="G255" s="30" t="str">
        <f>IF($M255="","",MAX(0,IF($F255="",TODAY(),$F255)-$M255))</f>
        <v/>
      </c>
      <c r="H255" s="45" t="str">
        <f>IF($B255="","",IF(N($G255)=0,0,ROUND(N($C255)*IFERROR(INDEX(Contratos!$O$5:$O$204,MATCH($B255,Contratos!$A$5:$A$204,0)),0)*$G255,0)))</f>
        <v/>
      </c>
      <c r="I255" s="26"/>
      <c r="J255" s="45" t="str">
        <f>IF($B255="","",N($E255)+N($H255)-N($I255))</f>
        <v/>
      </c>
      <c r="K255" s="46" t="str">
        <f>IF($B255="","",IF(N($I255)&lt;=0,"Pendiente",IF(N($J255)&lt;=0,"Pagado","Parcial")))</f>
        <v/>
      </c>
      <c r="L255" s="45" t="str">
        <f>IF($B255="","",MIN(N($I255),N($C255)+N($H255)))</f>
        <v/>
      </c>
      <c r="M255" s="33" t="str">
        <f>IF(OR($A255="",$B255=""),"",IFERROR(IF(N(INDEX(Contratos!$N$5:$N$204,MATCH($B255,Contratos!$A$5:$A$204,0)))&lt;1,"",DATE(YEAR($A255),MONTH($A255),MIN(INDEX(Contratos!$N$5:$N$204,MATCH($B255,Contratos!$A$5:$A$204,0)),DAY(EOMONTH($A255,0))))),""))</f>
        <v/>
      </c>
    </row>
    <row r="256" spans="1:13" x14ac:dyDescent="0.25">
      <c r="A256" s="47"/>
      <c r="B256" s="36"/>
      <c r="C256" s="45" t="str">
        <f>IF($B256="","",IFERROR(INDEX(Contratos!$G$5:$G$204,MATCH($B256,Contratos!$A$5:$A$204,0)),""))</f>
        <v/>
      </c>
      <c r="D256" s="39"/>
      <c r="E256" s="45" t="str">
        <f>IF($B256="","",N($C256)+N($D256))</f>
        <v/>
      </c>
      <c r="F256" s="38"/>
      <c r="G256" s="30" t="str">
        <f>IF($M256="","",MAX(0,IF($F256="",TODAY(),$F256)-$M256))</f>
        <v/>
      </c>
      <c r="H256" s="45" t="str">
        <f>IF($B256="","",IF(N($G256)=0,0,ROUND(N($C256)*IFERROR(INDEX(Contratos!$O$5:$O$204,MATCH($B256,Contratos!$A$5:$A$204,0)),0)*$G256,0)))</f>
        <v/>
      </c>
      <c r="I256" s="39"/>
      <c r="J256" s="45" t="str">
        <f>IF($B256="","",N($E256)+N($H256)-N($I256))</f>
        <v/>
      </c>
      <c r="K256" s="46" t="str">
        <f>IF($B256="","",IF(N($I256)&lt;=0,"Pendiente",IF(N($J256)&lt;=0,"Pagado","Parcial")))</f>
        <v/>
      </c>
      <c r="L256" s="45" t="str">
        <f>IF($B256="","",MIN(N($I256),N($C256)+N($H256)))</f>
        <v/>
      </c>
      <c r="M256" s="33" t="str">
        <f>IF(OR($A256="",$B256=""),"",IFERROR(IF(N(INDEX(Contratos!$N$5:$N$204,MATCH($B256,Contratos!$A$5:$A$204,0)))&lt;1,"",DATE(YEAR($A256),MONTH($A256),MIN(INDEX(Contratos!$N$5:$N$204,MATCH($B256,Contratos!$A$5:$A$204,0)),DAY(EOMONTH($A256,0))))),""))</f>
        <v/>
      </c>
    </row>
    <row r="257" spans="1:13" x14ac:dyDescent="0.25">
      <c r="A257" s="44"/>
      <c r="B257" s="23"/>
      <c r="C257" s="45" t="str">
        <f>IF($B257="","",IFERROR(INDEX(Contratos!$G$5:$G$204,MATCH($B257,Contratos!$A$5:$A$204,0)),""))</f>
        <v/>
      </c>
      <c r="D257" s="26"/>
      <c r="E257" s="45" t="str">
        <f>IF($B257="","",N($C257)+N($D257))</f>
        <v/>
      </c>
      <c r="F257" s="25"/>
      <c r="G257" s="30" t="str">
        <f>IF($M257="","",MAX(0,IF($F257="",TODAY(),$F257)-$M257))</f>
        <v/>
      </c>
      <c r="H257" s="45" t="str">
        <f>IF($B257="","",IF(N($G257)=0,0,ROUND(N($C257)*IFERROR(INDEX(Contratos!$O$5:$O$204,MATCH($B257,Contratos!$A$5:$A$204,0)),0)*$G257,0)))</f>
        <v/>
      </c>
      <c r="I257" s="26"/>
      <c r="J257" s="45" t="str">
        <f>IF($B257="","",N($E257)+N($H257)-N($I257))</f>
        <v/>
      </c>
      <c r="K257" s="46" t="str">
        <f>IF($B257="","",IF(N($I257)&lt;=0,"Pendiente",IF(N($J257)&lt;=0,"Pagado","Parcial")))</f>
        <v/>
      </c>
      <c r="L257" s="45" t="str">
        <f>IF($B257="","",MIN(N($I257),N($C257)+N($H257)))</f>
        <v/>
      </c>
      <c r="M257" s="33" t="str">
        <f>IF(OR($A257="",$B257=""),"",IFERROR(IF(N(INDEX(Contratos!$N$5:$N$204,MATCH($B257,Contratos!$A$5:$A$204,0)))&lt;1,"",DATE(YEAR($A257),MONTH($A257),MIN(INDEX(Contratos!$N$5:$N$204,MATCH($B257,Contratos!$A$5:$A$204,0)),DAY(EOMONTH($A257,0))))),""))</f>
        <v/>
      </c>
    </row>
    <row r="258" spans="1:13" x14ac:dyDescent="0.25">
      <c r="A258" s="47"/>
      <c r="B258" s="36"/>
      <c r="C258" s="45" t="str">
        <f>IF($B258="","",IFERROR(INDEX(Contratos!$G$5:$G$204,MATCH($B258,Contratos!$A$5:$A$204,0)),""))</f>
        <v/>
      </c>
      <c r="D258" s="39"/>
      <c r="E258" s="45" t="str">
        <f>IF($B258="","",N($C258)+N($D258))</f>
        <v/>
      </c>
      <c r="F258" s="38"/>
      <c r="G258" s="30" t="str">
        <f>IF($M258="","",MAX(0,IF($F258="",TODAY(),$F258)-$M258))</f>
        <v/>
      </c>
      <c r="H258" s="45" t="str">
        <f>IF($B258="","",IF(N($G258)=0,0,ROUND(N($C258)*IFERROR(INDEX(Contratos!$O$5:$O$204,MATCH($B258,Contratos!$A$5:$A$204,0)),0)*$G258,0)))</f>
        <v/>
      </c>
      <c r="I258" s="39"/>
      <c r="J258" s="45" t="str">
        <f>IF($B258="","",N($E258)+N($H258)-N($I258))</f>
        <v/>
      </c>
      <c r="K258" s="46" t="str">
        <f>IF($B258="","",IF(N($I258)&lt;=0,"Pendiente",IF(N($J258)&lt;=0,"Pagado","Parcial")))</f>
        <v/>
      </c>
      <c r="L258" s="45" t="str">
        <f>IF($B258="","",MIN(N($I258),N($C258)+N($H258)))</f>
        <v/>
      </c>
      <c r="M258" s="33" t="str">
        <f>IF(OR($A258="",$B258=""),"",IFERROR(IF(N(INDEX(Contratos!$N$5:$N$204,MATCH($B258,Contratos!$A$5:$A$204,0)))&lt;1,"",DATE(YEAR($A258),MONTH($A258),MIN(INDEX(Contratos!$N$5:$N$204,MATCH($B258,Contratos!$A$5:$A$204,0)),DAY(EOMONTH($A258,0))))),""))</f>
        <v/>
      </c>
    </row>
    <row r="259" spans="1:13" x14ac:dyDescent="0.25">
      <c r="A259" s="44"/>
      <c r="B259" s="23"/>
      <c r="C259" s="45" t="str">
        <f>IF($B259="","",IFERROR(INDEX(Contratos!$G$5:$G$204,MATCH($B259,Contratos!$A$5:$A$204,0)),""))</f>
        <v/>
      </c>
      <c r="D259" s="26"/>
      <c r="E259" s="45" t="str">
        <f>IF($B259="","",N($C259)+N($D259))</f>
        <v/>
      </c>
      <c r="F259" s="25"/>
      <c r="G259" s="30" t="str">
        <f>IF($M259="","",MAX(0,IF($F259="",TODAY(),$F259)-$M259))</f>
        <v/>
      </c>
      <c r="H259" s="45" t="str">
        <f>IF($B259="","",IF(N($G259)=0,0,ROUND(N($C259)*IFERROR(INDEX(Contratos!$O$5:$O$204,MATCH($B259,Contratos!$A$5:$A$204,0)),0)*$G259,0)))</f>
        <v/>
      </c>
      <c r="I259" s="26"/>
      <c r="J259" s="45" t="str">
        <f>IF($B259="","",N($E259)+N($H259)-N($I259))</f>
        <v/>
      </c>
      <c r="K259" s="46" t="str">
        <f>IF($B259="","",IF(N($I259)&lt;=0,"Pendiente",IF(N($J259)&lt;=0,"Pagado","Parcial")))</f>
        <v/>
      </c>
      <c r="L259" s="45" t="str">
        <f>IF($B259="","",MIN(N($I259),N($C259)+N($H259)))</f>
        <v/>
      </c>
      <c r="M259" s="33" t="str">
        <f>IF(OR($A259="",$B259=""),"",IFERROR(IF(N(INDEX(Contratos!$N$5:$N$204,MATCH($B259,Contratos!$A$5:$A$204,0)))&lt;1,"",DATE(YEAR($A259),MONTH($A259),MIN(INDEX(Contratos!$N$5:$N$204,MATCH($B259,Contratos!$A$5:$A$204,0)),DAY(EOMONTH($A259,0))))),""))</f>
        <v/>
      </c>
    </row>
    <row r="260" spans="1:13" x14ac:dyDescent="0.25">
      <c r="A260" s="47"/>
      <c r="B260" s="36"/>
      <c r="C260" s="45" t="str">
        <f>IF($B260="","",IFERROR(INDEX(Contratos!$G$5:$G$204,MATCH($B260,Contratos!$A$5:$A$204,0)),""))</f>
        <v/>
      </c>
      <c r="D260" s="39"/>
      <c r="E260" s="45" t="str">
        <f>IF($B260="","",N($C260)+N($D260))</f>
        <v/>
      </c>
      <c r="F260" s="38"/>
      <c r="G260" s="30" t="str">
        <f>IF($M260="","",MAX(0,IF($F260="",TODAY(),$F260)-$M260))</f>
        <v/>
      </c>
      <c r="H260" s="45" t="str">
        <f>IF($B260="","",IF(N($G260)=0,0,ROUND(N($C260)*IFERROR(INDEX(Contratos!$O$5:$O$204,MATCH($B260,Contratos!$A$5:$A$204,0)),0)*$G260,0)))</f>
        <v/>
      </c>
      <c r="I260" s="39"/>
      <c r="J260" s="45" t="str">
        <f>IF($B260="","",N($E260)+N($H260)-N($I260))</f>
        <v/>
      </c>
      <c r="K260" s="46" t="str">
        <f>IF($B260="","",IF(N($I260)&lt;=0,"Pendiente",IF(N($J260)&lt;=0,"Pagado","Parcial")))</f>
        <v/>
      </c>
      <c r="L260" s="45" t="str">
        <f>IF($B260="","",MIN(N($I260),N($C260)+N($H260)))</f>
        <v/>
      </c>
      <c r="M260" s="33" t="str">
        <f>IF(OR($A260="",$B260=""),"",IFERROR(IF(N(INDEX(Contratos!$N$5:$N$204,MATCH($B260,Contratos!$A$5:$A$204,0)))&lt;1,"",DATE(YEAR($A260),MONTH($A260),MIN(INDEX(Contratos!$N$5:$N$204,MATCH($B260,Contratos!$A$5:$A$204,0)),DAY(EOMONTH($A260,0))))),""))</f>
        <v/>
      </c>
    </row>
    <row r="261" spans="1:13" x14ac:dyDescent="0.25">
      <c r="A261" s="44"/>
      <c r="B261" s="23"/>
      <c r="C261" s="45" t="str">
        <f>IF($B261="","",IFERROR(INDEX(Contratos!$G$5:$G$204,MATCH($B261,Contratos!$A$5:$A$204,0)),""))</f>
        <v/>
      </c>
      <c r="D261" s="26"/>
      <c r="E261" s="45" t="str">
        <f>IF($B261="","",N($C261)+N($D261))</f>
        <v/>
      </c>
      <c r="F261" s="25"/>
      <c r="G261" s="30" t="str">
        <f>IF($M261="","",MAX(0,IF($F261="",TODAY(),$F261)-$M261))</f>
        <v/>
      </c>
      <c r="H261" s="45" t="str">
        <f>IF($B261="","",IF(N($G261)=0,0,ROUND(N($C261)*IFERROR(INDEX(Contratos!$O$5:$O$204,MATCH($B261,Contratos!$A$5:$A$204,0)),0)*$G261,0)))</f>
        <v/>
      </c>
      <c r="I261" s="26"/>
      <c r="J261" s="45" t="str">
        <f>IF($B261="","",N($E261)+N($H261)-N($I261))</f>
        <v/>
      </c>
      <c r="K261" s="46" t="str">
        <f>IF($B261="","",IF(N($I261)&lt;=0,"Pendiente",IF(N($J261)&lt;=0,"Pagado","Parcial")))</f>
        <v/>
      </c>
      <c r="L261" s="45" t="str">
        <f>IF($B261="","",MIN(N($I261),N($C261)+N($H261)))</f>
        <v/>
      </c>
      <c r="M261" s="33" t="str">
        <f>IF(OR($A261="",$B261=""),"",IFERROR(IF(N(INDEX(Contratos!$N$5:$N$204,MATCH($B261,Contratos!$A$5:$A$204,0)))&lt;1,"",DATE(YEAR($A261),MONTH($A261),MIN(INDEX(Contratos!$N$5:$N$204,MATCH($B261,Contratos!$A$5:$A$204,0)),DAY(EOMONTH($A261,0))))),""))</f>
        <v/>
      </c>
    </row>
    <row r="262" spans="1:13" x14ac:dyDescent="0.25">
      <c r="A262" s="47"/>
      <c r="B262" s="36"/>
      <c r="C262" s="45" t="str">
        <f>IF($B262="","",IFERROR(INDEX(Contratos!$G$5:$G$204,MATCH($B262,Contratos!$A$5:$A$204,0)),""))</f>
        <v/>
      </c>
      <c r="D262" s="39"/>
      <c r="E262" s="45" t="str">
        <f>IF($B262="","",N($C262)+N($D262))</f>
        <v/>
      </c>
      <c r="F262" s="38"/>
      <c r="G262" s="30" t="str">
        <f>IF($M262="","",MAX(0,IF($F262="",TODAY(),$F262)-$M262))</f>
        <v/>
      </c>
      <c r="H262" s="45" t="str">
        <f>IF($B262="","",IF(N($G262)=0,0,ROUND(N($C262)*IFERROR(INDEX(Contratos!$O$5:$O$204,MATCH($B262,Contratos!$A$5:$A$204,0)),0)*$G262,0)))</f>
        <v/>
      </c>
      <c r="I262" s="39"/>
      <c r="J262" s="45" t="str">
        <f>IF($B262="","",N($E262)+N($H262)-N($I262))</f>
        <v/>
      </c>
      <c r="K262" s="46" t="str">
        <f>IF($B262="","",IF(N($I262)&lt;=0,"Pendiente",IF(N($J262)&lt;=0,"Pagado","Parcial")))</f>
        <v/>
      </c>
      <c r="L262" s="45" t="str">
        <f>IF($B262="","",MIN(N($I262),N($C262)+N($H262)))</f>
        <v/>
      </c>
      <c r="M262" s="33" t="str">
        <f>IF(OR($A262="",$B262=""),"",IFERROR(IF(N(INDEX(Contratos!$N$5:$N$204,MATCH($B262,Contratos!$A$5:$A$204,0)))&lt;1,"",DATE(YEAR($A262),MONTH($A262),MIN(INDEX(Contratos!$N$5:$N$204,MATCH($B262,Contratos!$A$5:$A$204,0)),DAY(EOMONTH($A262,0))))),""))</f>
        <v/>
      </c>
    </row>
    <row r="263" spans="1:13" x14ac:dyDescent="0.25">
      <c r="A263" s="44"/>
      <c r="B263" s="23"/>
      <c r="C263" s="45" t="str">
        <f>IF($B263="","",IFERROR(INDEX(Contratos!$G$5:$G$204,MATCH($B263,Contratos!$A$5:$A$204,0)),""))</f>
        <v/>
      </c>
      <c r="D263" s="26"/>
      <c r="E263" s="45" t="str">
        <f>IF($B263="","",N($C263)+N($D263))</f>
        <v/>
      </c>
      <c r="F263" s="25"/>
      <c r="G263" s="30" t="str">
        <f>IF($M263="","",MAX(0,IF($F263="",TODAY(),$F263)-$M263))</f>
        <v/>
      </c>
      <c r="H263" s="45" t="str">
        <f>IF($B263="","",IF(N($G263)=0,0,ROUND(N($C263)*IFERROR(INDEX(Contratos!$O$5:$O$204,MATCH($B263,Contratos!$A$5:$A$204,0)),0)*$G263,0)))</f>
        <v/>
      </c>
      <c r="I263" s="26"/>
      <c r="J263" s="45" t="str">
        <f>IF($B263="","",N($E263)+N($H263)-N($I263))</f>
        <v/>
      </c>
      <c r="K263" s="46" t="str">
        <f>IF($B263="","",IF(N($I263)&lt;=0,"Pendiente",IF(N($J263)&lt;=0,"Pagado","Parcial")))</f>
        <v/>
      </c>
      <c r="L263" s="45" t="str">
        <f>IF($B263="","",MIN(N($I263),N($C263)+N($H263)))</f>
        <v/>
      </c>
      <c r="M263" s="33" t="str">
        <f>IF(OR($A263="",$B263=""),"",IFERROR(IF(N(INDEX(Contratos!$N$5:$N$204,MATCH($B263,Contratos!$A$5:$A$204,0)))&lt;1,"",DATE(YEAR($A263),MONTH($A263),MIN(INDEX(Contratos!$N$5:$N$204,MATCH($B263,Contratos!$A$5:$A$204,0)),DAY(EOMONTH($A263,0))))),""))</f>
        <v/>
      </c>
    </row>
    <row r="264" spans="1:13" x14ac:dyDescent="0.25">
      <c r="A264" s="47"/>
      <c r="B264" s="36"/>
      <c r="C264" s="45" t="str">
        <f>IF($B264="","",IFERROR(INDEX(Contratos!$G$5:$G$204,MATCH($B264,Contratos!$A$5:$A$204,0)),""))</f>
        <v/>
      </c>
      <c r="D264" s="39"/>
      <c r="E264" s="45" t="str">
        <f>IF($B264="","",N($C264)+N($D264))</f>
        <v/>
      </c>
      <c r="F264" s="38"/>
      <c r="G264" s="30" t="str">
        <f>IF($M264="","",MAX(0,IF($F264="",TODAY(),$F264)-$M264))</f>
        <v/>
      </c>
      <c r="H264" s="45" t="str">
        <f>IF($B264="","",IF(N($G264)=0,0,ROUND(N($C264)*IFERROR(INDEX(Contratos!$O$5:$O$204,MATCH($B264,Contratos!$A$5:$A$204,0)),0)*$G264,0)))</f>
        <v/>
      </c>
      <c r="I264" s="39"/>
      <c r="J264" s="45" t="str">
        <f>IF($B264="","",N($E264)+N($H264)-N($I264))</f>
        <v/>
      </c>
      <c r="K264" s="46" t="str">
        <f>IF($B264="","",IF(N($I264)&lt;=0,"Pendiente",IF(N($J264)&lt;=0,"Pagado","Parcial")))</f>
        <v/>
      </c>
      <c r="L264" s="45" t="str">
        <f>IF($B264="","",MIN(N($I264),N($C264)+N($H264)))</f>
        <v/>
      </c>
      <c r="M264" s="33" t="str">
        <f>IF(OR($A264="",$B264=""),"",IFERROR(IF(N(INDEX(Contratos!$N$5:$N$204,MATCH($B264,Contratos!$A$5:$A$204,0)))&lt;1,"",DATE(YEAR($A264),MONTH($A264),MIN(INDEX(Contratos!$N$5:$N$204,MATCH($B264,Contratos!$A$5:$A$204,0)),DAY(EOMONTH($A264,0))))),""))</f>
        <v/>
      </c>
    </row>
    <row r="265" spans="1:13" x14ac:dyDescent="0.25">
      <c r="A265" s="44"/>
      <c r="B265" s="23"/>
      <c r="C265" s="45" t="str">
        <f>IF($B265="","",IFERROR(INDEX(Contratos!$G$5:$G$204,MATCH($B265,Contratos!$A$5:$A$204,0)),""))</f>
        <v/>
      </c>
      <c r="D265" s="26"/>
      <c r="E265" s="45" t="str">
        <f>IF($B265="","",N($C265)+N($D265))</f>
        <v/>
      </c>
      <c r="F265" s="25"/>
      <c r="G265" s="30" t="str">
        <f>IF($M265="","",MAX(0,IF($F265="",TODAY(),$F265)-$M265))</f>
        <v/>
      </c>
      <c r="H265" s="45" t="str">
        <f>IF($B265="","",IF(N($G265)=0,0,ROUND(N($C265)*IFERROR(INDEX(Contratos!$O$5:$O$204,MATCH($B265,Contratos!$A$5:$A$204,0)),0)*$G265,0)))</f>
        <v/>
      </c>
      <c r="I265" s="26"/>
      <c r="J265" s="45" t="str">
        <f>IF($B265="","",N($E265)+N($H265)-N($I265))</f>
        <v/>
      </c>
      <c r="K265" s="46" t="str">
        <f>IF($B265="","",IF(N($I265)&lt;=0,"Pendiente",IF(N($J265)&lt;=0,"Pagado","Parcial")))</f>
        <v/>
      </c>
      <c r="L265" s="45" t="str">
        <f>IF($B265="","",MIN(N($I265),N($C265)+N($H265)))</f>
        <v/>
      </c>
      <c r="M265" s="33" t="str">
        <f>IF(OR($A265="",$B265=""),"",IFERROR(IF(N(INDEX(Contratos!$N$5:$N$204,MATCH($B265,Contratos!$A$5:$A$204,0)))&lt;1,"",DATE(YEAR($A265),MONTH($A265),MIN(INDEX(Contratos!$N$5:$N$204,MATCH($B265,Contratos!$A$5:$A$204,0)),DAY(EOMONTH($A265,0))))),""))</f>
        <v/>
      </c>
    </row>
    <row r="266" spans="1:13" x14ac:dyDescent="0.25">
      <c r="A266" s="47"/>
      <c r="B266" s="36"/>
      <c r="C266" s="45" t="str">
        <f>IF($B266="","",IFERROR(INDEX(Contratos!$G$5:$G$204,MATCH($B266,Contratos!$A$5:$A$204,0)),""))</f>
        <v/>
      </c>
      <c r="D266" s="39"/>
      <c r="E266" s="45" t="str">
        <f>IF($B266="","",N($C266)+N($D266))</f>
        <v/>
      </c>
      <c r="F266" s="38"/>
      <c r="G266" s="30" t="str">
        <f>IF($M266="","",MAX(0,IF($F266="",TODAY(),$F266)-$M266))</f>
        <v/>
      </c>
      <c r="H266" s="45" t="str">
        <f>IF($B266="","",IF(N($G266)=0,0,ROUND(N($C266)*IFERROR(INDEX(Contratos!$O$5:$O$204,MATCH($B266,Contratos!$A$5:$A$204,0)),0)*$G266,0)))</f>
        <v/>
      </c>
      <c r="I266" s="39"/>
      <c r="J266" s="45" t="str">
        <f>IF($B266="","",N($E266)+N($H266)-N($I266))</f>
        <v/>
      </c>
      <c r="K266" s="46" t="str">
        <f>IF($B266="","",IF(N($I266)&lt;=0,"Pendiente",IF(N($J266)&lt;=0,"Pagado","Parcial")))</f>
        <v/>
      </c>
      <c r="L266" s="45" t="str">
        <f>IF($B266="","",MIN(N($I266),N($C266)+N($H266)))</f>
        <v/>
      </c>
      <c r="M266" s="33" t="str">
        <f>IF(OR($A266="",$B266=""),"",IFERROR(IF(N(INDEX(Contratos!$N$5:$N$204,MATCH($B266,Contratos!$A$5:$A$204,0)))&lt;1,"",DATE(YEAR($A266),MONTH($A266),MIN(INDEX(Contratos!$N$5:$N$204,MATCH($B266,Contratos!$A$5:$A$204,0)),DAY(EOMONTH($A266,0))))),""))</f>
        <v/>
      </c>
    </row>
    <row r="267" spans="1:13" x14ac:dyDescent="0.25">
      <c r="A267" s="44"/>
      <c r="B267" s="23"/>
      <c r="C267" s="45" t="str">
        <f>IF($B267="","",IFERROR(INDEX(Contratos!$G$5:$G$204,MATCH($B267,Contratos!$A$5:$A$204,0)),""))</f>
        <v/>
      </c>
      <c r="D267" s="26"/>
      <c r="E267" s="45" t="str">
        <f>IF($B267="","",N($C267)+N($D267))</f>
        <v/>
      </c>
      <c r="F267" s="25"/>
      <c r="G267" s="30" t="str">
        <f>IF($M267="","",MAX(0,IF($F267="",TODAY(),$F267)-$M267))</f>
        <v/>
      </c>
      <c r="H267" s="45" t="str">
        <f>IF($B267="","",IF(N($G267)=0,0,ROUND(N($C267)*IFERROR(INDEX(Contratos!$O$5:$O$204,MATCH($B267,Contratos!$A$5:$A$204,0)),0)*$G267,0)))</f>
        <v/>
      </c>
      <c r="I267" s="26"/>
      <c r="J267" s="45" t="str">
        <f>IF($B267="","",N($E267)+N($H267)-N($I267))</f>
        <v/>
      </c>
      <c r="K267" s="46" t="str">
        <f>IF($B267="","",IF(N($I267)&lt;=0,"Pendiente",IF(N($J267)&lt;=0,"Pagado","Parcial")))</f>
        <v/>
      </c>
      <c r="L267" s="45" t="str">
        <f>IF($B267="","",MIN(N($I267),N($C267)+N($H267)))</f>
        <v/>
      </c>
      <c r="M267" s="33" t="str">
        <f>IF(OR($A267="",$B267=""),"",IFERROR(IF(N(INDEX(Contratos!$N$5:$N$204,MATCH($B267,Contratos!$A$5:$A$204,0)))&lt;1,"",DATE(YEAR($A267),MONTH($A267),MIN(INDEX(Contratos!$N$5:$N$204,MATCH($B267,Contratos!$A$5:$A$204,0)),DAY(EOMONTH($A267,0))))),""))</f>
        <v/>
      </c>
    </row>
    <row r="268" spans="1:13" x14ac:dyDescent="0.25">
      <c r="A268" s="47"/>
      <c r="B268" s="36"/>
      <c r="C268" s="45" t="str">
        <f>IF($B268="","",IFERROR(INDEX(Contratos!$G$5:$G$204,MATCH($B268,Contratos!$A$5:$A$204,0)),""))</f>
        <v/>
      </c>
      <c r="D268" s="39"/>
      <c r="E268" s="45" t="str">
        <f>IF($B268="","",N($C268)+N($D268))</f>
        <v/>
      </c>
      <c r="F268" s="38"/>
      <c r="G268" s="30" t="str">
        <f>IF($M268="","",MAX(0,IF($F268="",TODAY(),$F268)-$M268))</f>
        <v/>
      </c>
      <c r="H268" s="45" t="str">
        <f>IF($B268="","",IF(N($G268)=0,0,ROUND(N($C268)*IFERROR(INDEX(Contratos!$O$5:$O$204,MATCH($B268,Contratos!$A$5:$A$204,0)),0)*$G268,0)))</f>
        <v/>
      </c>
      <c r="I268" s="39"/>
      <c r="J268" s="45" t="str">
        <f>IF($B268="","",N($E268)+N($H268)-N($I268))</f>
        <v/>
      </c>
      <c r="K268" s="46" t="str">
        <f>IF($B268="","",IF(N($I268)&lt;=0,"Pendiente",IF(N($J268)&lt;=0,"Pagado","Parcial")))</f>
        <v/>
      </c>
      <c r="L268" s="45" t="str">
        <f>IF($B268="","",MIN(N($I268),N($C268)+N($H268)))</f>
        <v/>
      </c>
      <c r="M268" s="33" t="str">
        <f>IF(OR($A268="",$B268=""),"",IFERROR(IF(N(INDEX(Contratos!$N$5:$N$204,MATCH($B268,Contratos!$A$5:$A$204,0)))&lt;1,"",DATE(YEAR($A268),MONTH($A268),MIN(INDEX(Contratos!$N$5:$N$204,MATCH($B268,Contratos!$A$5:$A$204,0)),DAY(EOMONTH($A268,0))))),""))</f>
        <v/>
      </c>
    </row>
    <row r="269" spans="1:13" x14ac:dyDescent="0.25">
      <c r="A269" s="44"/>
      <c r="B269" s="23"/>
      <c r="C269" s="45" t="str">
        <f>IF($B269="","",IFERROR(INDEX(Contratos!$G$5:$G$204,MATCH($B269,Contratos!$A$5:$A$204,0)),""))</f>
        <v/>
      </c>
      <c r="D269" s="26"/>
      <c r="E269" s="45" t="str">
        <f>IF($B269="","",N($C269)+N($D269))</f>
        <v/>
      </c>
      <c r="F269" s="25"/>
      <c r="G269" s="30" t="str">
        <f>IF($M269="","",MAX(0,IF($F269="",TODAY(),$F269)-$M269))</f>
        <v/>
      </c>
      <c r="H269" s="45" t="str">
        <f>IF($B269="","",IF(N($G269)=0,0,ROUND(N($C269)*IFERROR(INDEX(Contratos!$O$5:$O$204,MATCH($B269,Contratos!$A$5:$A$204,0)),0)*$G269,0)))</f>
        <v/>
      </c>
      <c r="I269" s="26"/>
      <c r="J269" s="45" t="str">
        <f>IF($B269="","",N($E269)+N($H269)-N($I269))</f>
        <v/>
      </c>
      <c r="K269" s="46" t="str">
        <f>IF($B269="","",IF(N($I269)&lt;=0,"Pendiente",IF(N($J269)&lt;=0,"Pagado","Parcial")))</f>
        <v/>
      </c>
      <c r="L269" s="45" t="str">
        <f>IF($B269="","",MIN(N($I269),N($C269)+N($H269)))</f>
        <v/>
      </c>
      <c r="M269" s="33" t="str">
        <f>IF(OR($A269="",$B269=""),"",IFERROR(IF(N(INDEX(Contratos!$N$5:$N$204,MATCH($B269,Contratos!$A$5:$A$204,0)))&lt;1,"",DATE(YEAR($A269),MONTH($A269),MIN(INDEX(Contratos!$N$5:$N$204,MATCH($B269,Contratos!$A$5:$A$204,0)),DAY(EOMONTH($A269,0))))),""))</f>
        <v/>
      </c>
    </row>
    <row r="270" spans="1:13" x14ac:dyDescent="0.25">
      <c r="A270" s="47"/>
      <c r="B270" s="36"/>
      <c r="C270" s="45" t="str">
        <f>IF($B270="","",IFERROR(INDEX(Contratos!$G$5:$G$204,MATCH($B270,Contratos!$A$5:$A$204,0)),""))</f>
        <v/>
      </c>
      <c r="D270" s="39"/>
      <c r="E270" s="45" t="str">
        <f>IF($B270="","",N($C270)+N($D270))</f>
        <v/>
      </c>
      <c r="F270" s="38"/>
      <c r="G270" s="30" t="str">
        <f>IF($M270="","",MAX(0,IF($F270="",TODAY(),$F270)-$M270))</f>
        <v/>
      </c>
      <c r="H270" s="45" t="str">
        <f>IF($B270="","",IF(N($G270)=0,0,ROUND(N($C270)*IFERROR(INDEX(Contratos!$O$5:$O$204,MATCH($B270,Contratos!$A$5:$A$204,0)),0)*$G270,0)))</f>
        <v/>
      </c>
      <c r="I270" s="39"/>
      <c r="J270" s="45" t="str">
        <f>IF($B270="","",N($E270)+N($H270)-N($I270))</f>
        <v/>
      </c>
      <c r="K270" s="46" t="str">
        <f>IF($B270="","",IF(N($I270)&lt;=0,"Pendiente",IF(N($J270)&lt;=0,"Pagado","Parcial")))</f>
        <v/>
      </c>
      <c r="L270" s="45" t="str">
        <f>IF($B270="","",MIN(N($I270),N($C270)+N($H270)))</f>
        <v/>
      </c>
      <c r="M270" s="33" t="str">
        <f>IF(OR($A270="",$B270=""),"",IFERROR(IF(N(INDEX(Contratos!$N$5:$N$204,MATCH($B270,Contratos!$A$5:$A$204,0)))&lt;1,"",DATE(YEAR($A270),MONTH($A270),MIN(INDEX(Contratos!$N$5:$N$204,MATCH($B270,Contratos!$A$5:$A$204,0)),DAY(EOMONTH($A270,0))))),""))</f>
        <v/>
      </c>
    </row>
    <row r="271" spans="1:13" x14ac:dyDescent="0.25">
      <c r="A271" s="44"/>
      <c r="B271" s="23"/>
      <c r="C271" s="45" t="str">
        <f>IF($B271="","",IFERROR(INDEX(Contratos!$G$5:$G$204,MATCH($B271,Contratos!$A$5:$A$204,0)),""))</f>
        <v/>
      </c>
      <c r="D271" s="26"/>
      <c r="E271" s="45" t="str">
        <f>IF($B271="","",N($C271)+N($D271))</f>
        <v/>
      </c>
      <c r="F271" s="25"/>
      <c r="G271" s="30" t="str">
        <f>IF($M271="","",MAX(0,IF($F271="",TODAY(),$F271)-$M271))</f>
        <v/>
      </c>
      <c r="H271" s="45" t="str">
        <f>IF($B271="","",IF(N($G271)=0,0,ROUND(N($C271)*IFERROR(INDEX(Contratos!$O$5:$O$204,MATCH($B271,Contratos!$A$5:$A$204,0)),0)*$G271,0)))</f>
        <v/>
      </c>
      <c r="I271" s="26"/>
      <c r="J271" s="45" t="str">
        <f>IF($B271="","",N($E271)+N($H271)-N($I271))</f>
        <v/>
      </c>
      <c r="K271" s="46" t="str">
        <f>IF($B271="","",IF(N($I271)&lt;=0,"Pendiente",IF(N($J271)&lt;=0,"Pagado","Parcial")))</f>
        <v/>
      </c>
      <c r="L271" s="45" t="str">
        <f>IF($B271="","",MIN(N($I271),N($C271)+N($H271)))</f>
        <v/>
      </c>
      <c r="M271" s="33" t="str">
        <f>IF(OR($A271="",$B271=""),"",IFERROR(IF(N(INDEX(Contratos!$N$5:$N$204,MATCH($B271,Contratos!$A$5:$A$204,0)))&lt;1,"",DATE(YEAR($A271),MONTH($A271),MIN(INDEX(Contratos!$N$5:$N$204,MATCH($B271,Contratos!$A$5:$A$204,0)),DAY(EOMONTH($A271,0))))),""))</f>
        <v/>
      </c>
    </row>
    <row r="272" spans="1:13" x14ac:dyDescent="0.25">
      <c r="A272" s="47"/>
      <c r="B272" s="36"/>
      <c r="C272" s="45" t="str">
        <f>IF($B272="","",IFERROR(INDEX(Contratos!$G$5:$G$204,MATCH($B272,Contratos!$A$5:$A$204,0)),""))</f>
        <v/>
      </c>
      <c r="D272" s="39"/>
      <c r="E272" s="45" t="str">
        <f>IF($B272="","",N($C272)+N($D272))</f>
        <v/>
      </c>
      <c r="F272" s="38"/>
      <c r="G272" s="30" t="str">
        <f>IF($M272="","",MAX(0,IF($F272="",TODAY(),$F272)-$M272))</f>
        <v/>
      </c>
      <c r="H272" s="45" t="str">
        <f>IF($B272="","",IF(N($G272)=0,0,ROUND(N($C272)*IFERROR(INDEX(Contratos!$O$5:$O$204,MATCH($B272,Contratos!$A$5:$A$204,0)),0)*$G272,0)))</f>
        <v/>
      </c>
      <c r="I272" s="39"/>
      <c r="J272" s="45" t="str">
        <f>IF($B272="","",N($E272)+N($H272)-N($I272))</f>
        <v/>
      </c>
      <c r="K272" s="46" t="str">
        <f>IF($B272="","",IF(N($I272)&lt;=0,"Pendiente",IF(N($J272)&lt;=0,"Pagado","Parcial")))</f>
        <v/>
      </c>
      <c r="L272" s="45" t="str">
        <f>IF($B272="","",MIN(N($I272),N($C272)+N($H272)))</f>
        <v/>
      </c>
      <c r="M272" s="33" t="str">
        <f>IF(OR($A272="",$B272=""),"",IFERROR(IF(N(INDEX(Contratos!$N$5:$N$204,MATCH($B272,Contratos!$A$5:$A$204,0)))&lt;1,"",DATE(YEAR($A272),MONTH($A272),MIN(INDEX(Contratos!$N$5:$N$204,MATCH($B272,Contratos!$A$5:$A$204,0)),DAY(EOMONTH($A272,0))))),""))</f>
        <v/>
      </c>
    </row>
    <row r="273" spans="1:13" x14ac:dyDescent="0.25">
      <c r="A273" s="44"/>
      <c r="B273" s="23"/>
      <c r="C273" s="45" t="str">
        <f>IF($B273="","",IFERROR(INDEX(Contratos!$G$5:$G$204,MATCH($B273,Contratos!$A$5:$A$204,0)),""))</f>
        <v/>
      </c>
      <c r="D273" s="26"/>
      <c r="E273" s="45" t="str">
        <f>IF($B273="","",N($C273)+N($D273))</f>
        <v/>
      </c>
      <c r="F273" s="25"/>
      <c r="G273" s="30" t="str">
        <f>IF($M273="","",MAX(0,IF($F273="",TODAY(),$F273)-$M273))</f>
        <v/>
      </c>
      <c r="H273" s="45" t="str">
        <f>IF($B273="","",IF(N($G273)=0,0,ROUND(N($C273)*IFERROR(INDEX(Contratos!$O$5:$O$204,MATCH($B273,Contratos!$A$5:$A$204,0)),0)*$G273,0)))</f>
        <v/>
      </c>
      <c r="I273" s="26"/>
      <c r="J273" s="45" t="str">
        <f>IF($B273="","",N($E273)+N($H273)-N($I273))</f>
        <v/>
      </c>
      <c r="K273" s="46" t="str">
        <f>IF($B273="","",IF(N($I273)&lt;=0,"Pendiente",IF(N($J273)&lt;=0,"Pagado","Parcial")))</f>
        <v/>
      </c>
      <c r="L273" s="45" t="str">
        <f>IF($B273="","",MIN(N($I273),N($C273)+N($H273)))</f>
        <v/>
      </c>
      <c r="M273" s="33" t="str">
        <f>IF(OR($A273="",$B273=""),"",IFERROR(IF(N(INDEX(Contratos!$N$5:$N$204,MATCH($B273,Contratos!$A$5:$A$204,0)))&lt;1,"",DATE(YEAR($A273),MONTH($A273),MIN(INDEX(Contratos!$N$5:$N$204,MATCH($B273,Contratos!$A$5:$A$204,0)),DAY(EOMONTH($A273,0))))),""))</f>
        <v/>
      </c>
    </row>
    <row r="274" spans="1:13" x14ac:dyDescent="0.25">
      <c r="A274" s="47"/>
      <c r="B274" s="36"/>
      <c r="C274" s="45" t="str">
        <f>IF($B274="","",IFERROR(INDEX(Contratos!$G$5:$G$204,MATCH($B274,Contratos!$A$5:$A$204,0)),""))</f>
        <v/>
      </c>
      <c r="D274" s="39"/>
      <c r="E274" s="45" t="str">
        <f>IF($B274="","",N($C274)+N($D274))</f>
        <v/>
      </c>
      <c r="F274" s="38"/>
      <c r="G274" s="30" t="str">
        <f>IF($M274="","",MAX(0,IF($F274="",TODAY(),$F274)-$M274))</f>
        <v/>
      </c>
      <c r="H274" s="45" t="str">
        <f>IF($B274="","",IF(N($G274)=0,0,ROUND(N($C274)*IFERROR(INDEX(Contratos!$O$5:$O$204,MATCH($B274,Contratos!$A$5:$A$204,0)),0)*$G274,0)))</f>
        <v/>
      </c>
      <c r="I274" s="39"/>
      <c r="J274" s="45" t="str">
        <f>IF($B274="","",N($E274)+N($H274)-N($I274))</f>
        <v/>
      </c>
      <c r="K274" s="46" t="str">
        <f>IF($B274="","",IF(N($I274)&lt;=0,"Pendiente",IF(N($J274)&lt;=0,"Pagado","Parcial")))</f>
        <v/>
      </c>
      <c r="L274" s="45" t="str">
        <f>IF($B274="","",MIN(N($I274),N($C274)+N($H274)))</f>
        <v/>
      </c>
      <c r="M274" s="33" t="str">
        <f>IF(OR($A274="",$B274=""),"",IFERROR(IF(N(INDEX(Contratos!$N$5:$N$204,MATCH($B274,Contratos!$A$5:$A$204,0)))&lt;1,"",DATE(YEAR($A274),MONTH($A274),MIN(INDEX(Contratos!$N$5:$N$204,MATCH($B274,Contratos!$A$5:$A$204,0)),DAY(EOMONTH($A274,0))))),""))</f>
        <v/>
      </c>
    </row>
    <row r="275" spans="1:13" x14ac:dyDescent="0.25">
      <c r="A275" s="44"/>
      <c r="B275" s="23"/>
      <c r="C275" s="45" t="str">
        <f>IF($B275="","",IFERROR(INDEX(Contratos!$G$5:$G$204,MATCH($B275,Contratos!$A$5:$A$204,0)),""))</f>
        <v/>
      </c>
      <c r="D275" s="26"/>
      <c r="E275" s="45" t="str">
        <f>IF($B275="","",N($C275)+N($D275))</f>
        <v/>
      </c>
      <c r="F275" s="25"/>
      <c r="G275" s="30" t="str">
        <f>IF($M275="","",MAX(0,IF($F275="",TODAY(),$F275)-$M275))</f>
        <v/>
      </c>
      <c r="H275" s="45" t="str">
        <f>IF($B275="","",IF(N($G275)=0,0,ROUND(N($C275)*IFERROR(INDEX(Contratos!$O$5:$O$204,MATCH($B275,Contratos!$A$5:$A$204,0)),0)*$G275,0)))</f>
        <v/>
      </c>
      <c r="I275" s="26"/>
      <c r="J275" s="45" t="str">
        <f>IF($B275="","",N($E275)+N($H275)-N($I275))</f>
        <v/>
      </c>
      <c r="K275" s="46" t="str">
        <f>IF($B275="","",IF(N($I275)&lt;=0,"Pendiente",IF(N($J275)&lt;=0,"Pagado","Parcial")))</f>
        <v/>
      </c>
      <c r="L275" s="45" t="str">
        <f>IF($B275="","",MIN(N($I275),N($C275)+N($H275)))</f>
        <v/>
      </c>
      <c r="M275" s="33" t="str">
        <f>IF(OR($A275="",$B275=""),"",IFERROR(IF(N(INDEX(Contratos!$N$5:$N$204,MATCH($B275,Contratos!$A$5:$A$204,0)))&lt;1,"",DATE(YEAR($A275),MONTH($A275),MIN(INDEX(Contratos!$N$5:$N$204,MATCH($B275,Contratos!$A$5:$A$204,0)),DAY(EOMONTH($A275,0))))),""))</f>
        <v/>
      </c>
    </row>
    <row r="276" spans="1:13" x14ac:dyDescent="0.25">
      <c r="A276" s="47"/>
      <c r="B276" s="36"/>
      <c r="C276" s="45" t="str">
        <f>IF($B276="","",IFERROR(INDEX(Contratos!$G$5:$G$204,MATCH($B276,Contratos!$A$5:$A$204,0)),""))</f>
        <v/>
      </c>
      <c r="D276" s="39"/>
      <c r="E276" s="45" t="str">
        <f>IF($B276="","",N($C276)+N($D276))</f>
        <v/>
      </c>
      <c r="F276" s="38"/>
      <c r="G276" s="30" t="str">
        <f>IF($M276="","",MAX(0,IF($F276="",TODAY(),$F276)-$M276))</f>
        <v/>
      </c>
      <c r="H276" s="45" t="str">
        <f>IF($B276="","",IF(N($G276)=0,0,ROUND(N($C276)*IFERROR(INDEX(Contratos!$O$5:$O$204,MATCH($B276,Contratos!$A$5:$A$204,0)),0)*$G276,0)))</f>
        <v/>
      </c>
      <c r="I276" s="39"/>
      <c r="J276" s="45" t="str">
        <f>IF($B276="","",N($E276)+N($H276)-N($I276))</f>
        <v/>
      </c>
      <c r="K276" s="46" t="str">
        <f>IF($B276="","",IF(N($I276)&lt;=0,"Pendiente",IF(N($J276)&lt;=0,"Pagado","Parcial")))</f>
        <v/>
      </c>
      <c r="L276" s="45" t="str">
        <f>IF($B276="","",MIN(N($I276),N($C276)+N($H276)))</f>
        <v/>
      </c>
      <c r="M276" s="33" t="str">
        <f>IF(OR($A276="",$B276=""),"",IFERROR(IF(N(INDEX(Contratos!$N$5:$N$204,MATCH($B276,Contratos!$A$5:$A$204,0)))&lt;1,"",DATE(YEAR($A276),MONTH($A276),MIN(INDEX(Contratos!$N$5:$N$204,MATCH($B276,Contratos!$A$5:$A$204,0)),DAY(EOMONTH($A276,0))))),""))</f>
        <v/>
      </c>
    </row>
    <row r="277" spans="1:13" x14ac:dyDescent="0.25">
      <c r="A277" s="44"/>
      <c r="B277" s="23"/>
      <c r="C277" s="45" t="str">
        <f>IF($B277="","",IFERROR(INDEX(Contratos!$G$5:$G$204,MATCH($B277,Contratos!$A$5:$A$204,0)),""))</f>
        <v/>
      </c>
      <c r="D277" s="26"/>
      <c r="E277" s="45" t="str">
        <f>IF($B277="","",N($C277)+N($D277))</f>
        <v/>
      </c>
      <c r="F277" s="25"/>
      <c r="G277" s="30" t="str">
        <f>IF($M277="","",MAX(0,IF($F277="",TODAY(),$F277)-$M277))</f>
        <v/>
      </c>
      <c r="H277" s="45" t="str">
        <f>IF($B277="","",IF(N($G277)=0,0,ROUND(N($C277)*IFERROR(INDEX(Contratos!$O$5:$O$204,MATCH($B277,Contratos!$A$5:$A$204,0)),0)*$G277,0)))</f>
        <v/>
      </c>
      <c r="I277" s="26"/>
      <c r="J277" s="45" t="str">
        <f>IF($B277="","",N($E277)+N($H277)-N($I277))</f>
        <v/>
      </c>
      <c r="K277" s="46" t="str">
        <f>IF($B277="","",IF(N($I277)&lt;=0,"Pendiente",IF(N($J277)&lt;=0,"Pagado","Parcial")))</f>
        <v/>
      </c>
      <c r="L277" s="45" t="str">
        <f>IF($B277="","",MIN(N($I277),N($C277)+N($H277)))</f>
        <v/>
      </c>
      <c r="M277" s="33" t="str">
        <f>IF(OR($A277="",$B277=""),"",IFERROR(IF(N(INDEX(Contratos!$N$5:$N$204,MATCH($B277,Contratos!$A$5:$A$204,0)))&lt;1,"",DATE(YEAR($A277),MONTH($A277),MIN(INDEX(Contratos!$N$5:$N$204,MATCH($B277,Contratos!$A$5:$A$204,0)),DAY(EOMONTH($A277,0))))),""))</f>
        <v/>
      </c>
    </row>
    <row r="278" spans="1:13" x14ac:dyDescent="0.25">
      <c r="A278" s="47"/>
      <c r="B278" s="36"/>
      <c r="C278" s="45" t="str">
        <f>IF($B278="","",IFERROR(INDEX(Contratos!$G$5:$G$204,MATCH($B278,Contratos!$A$5:$A$204,0)),""))</f>
        <v/>
      </c>
      <c r="D278" s="39"/>
      <c r="E278" s="45" t="str">
        <f>IF($B278="","",N($C278)+N($D278))</f>
        <v/>
      </c>
      <c r="F278" s="38"/>
      <c r="G278" s="30" t="str">
        <f>IF($M278="","",MAX(0,IF($F278="",TODAY(),$F278)-$M278))</f>
        <v/>
      </c>
      <c r="H278" s="45" t="str">
        <f>IF($B278="","",IF(N($G278)=0,0,ROUND(N($C278)*IFERROR(INDEX(Contratos!$O$5:$O$204,MATCH($B278,Contratos!$A$5:$A$204,0)),0)*$G278,0)))</f>
        <v/>
      </c>
      <c r="I278" s="39"/>
      <c r="J278" s="45" t="str">
        <f>IF($B278="","",N($E278)+N($H278)-N($I278))</f>
        <v/>
      </c>
      <c r="K278" s="46" t="str">
        <f>IF($B278="","",IF(N($I278)&lt;=0,"Pendiente",IF(N($J278)&lt;=0,"Pagado","Parcial")))</f>
        <v/>
      </c>
      <c r="L278" s="45" t="str">
        <f>IF($B278="","",MIN(N($I278),N($C278)+N($H278)))</f>
        <v/>
      </c>
      <c r="M278" s="33" t="str">
        <f>IF(OR($A278="",$B278=""),"",IFERROR(IF(N(INDEX(Contratos!$N$5:$N$204,MATCH($B278,Contratos!$A$5:$A$204,0)))&lt;1,"",DATE(YEAR($A278),MONTH($A278),MIN(INDEX(Contratos!$N$5:$N$204,MATCH($B278,Contratos!$A$5:$A$204,0)),DAY(EOMONTH($A278,0))))),""))</f>
        <v/>
      </c>
    </row>
    <row r="279" spans="1:13" x14ac:dyDescent="0.25">
      <c r="A279" s="44"/>
      <c r="B279" s="23"/>
      <c r="C279" s="45" t="str">
        <f>IF($B279="","",IFERROR(INDEX(Contratos!$G$5:$G$204,MATCH($B279,Contratos!$A$5:$A$204,0)),""))</f>
        <v/>
      </c>
      <c r="D279" s="26"/>
      <c r="E279" s="45" t="str">
        <f>IF($B279="","",N($C279)+N($D279))</f>
        <v/>
      </c>
      <c r="F279" s="25"/>
      <c r="G279" s="30" t="str">
        <f>IF($M279="","",MAX(0,IF($F279="",TODAY(),$F279)-$M279))</f>
        <v/>
      </c>
      <c r="H279" s="45" t="str">
        <f>IF($B279="","",IF(N($G279)=0,0,ROUND(N($C279)*IFERROR(INDEX(Contratos!$O$5:$O$204,MATCH($B279,Contratos!$A$5:$A$204,0)),0)*$G279,0)))</f>
        <v/>
      </c>
      <c r="I279" s="26"/>
      <c r="J279" s="45" t="str">
        <f>IF($B279="","",N($E279)+N($H279)-N($I279))</f>
        <v/>
      </c>
      <c r="K279" s="46" t="str">
        <f>IF($B279="","",IF(N($I279)&lt;=0,"Pendiente",IF(N($J279)&lt;=0,"Pagado","Parcial")))</f>
        <v/>
      </c>
      <c r="L279" s="45" t="str">
        <f>IF($B279="","",MIN(N($I279),N($C279)+N($H279)))</f>
        <v/>
      </c>
      <c r="M279" s="33" t="str">
        <f>IF(OR($A279="",$B279=""),"",IFERROR(IF(N(INDEX(Contratos!$N$5:$N$204,MATCH($B279,Contratos!$A$5:$A$204,0)))&lt;1,"",DATE(YEAR($A279),MONTH($A279),MIN(INDEX(Contratos!$N$5:$N$204,MATCH($B279,Contratos!$A$5:$A$204,0)),DAY(EOMONTH($A279,0))))),""))</f>
        <v/>
      </c>
    </row>
    <row r="280" spans="1:13" x14ac:dyDescent="0.25">
      <c r="A280" s="47"/>
      <c r="B280" s="36"/>
      <c r="C280" s="45" t="str">
        <f>IF($B280="","",IFERROR(INDEX(Contratos!$G$5:$G$204,MATCH($B280,Contratos!$A$5:$A$204,0)),""))</f>
        <v/>
      </c>
      <c r="D280" s="39"/>
      <c r="E280" s="45" t="str">
        <f>IF($B280="","",N($C280)+N($D280))</f>
        <v/>
      </c>
      <c r="F280" s="38"/>
      <c r="G280" s="30" t="str">
        <f>IF($M280="","",MAX(0,IF($F280="",TODAY(),$F280)-$M280))</f>
        <v/>
      </c>
      <c r="H280" s="45" t="str">
        <f>IF($B280="","",IF(N($G280)=0,0,ROUND(N($C280)*IFERROR(INDEX(Contratos!$O$5:$O$204,MATCH($B280,Contratos!$A$5:$A$204,0)),0)*$G280,0)))</f>
        <v/>
      </c>
      <c r="I280" s="39"/>
      <c r="J280" s="45" t="str">
        <f>IF($B280="","",N($E280)+N($H280)-N($I280))</f>
        <v/>
      </c>
      <c r="K280" s="46" t="str">
        <f>IF($B280="","",IF(N($I280)&lt;=0,"Pendiente",IF(N($J280)&lt;=0,"Pagado","Parcial")))</f>
        <v/>
      </c>
      <c r="L280" s="45" t="str">
        <f>IF($B280="","",MIN(N($I280),N($C280)+N($H280)))</f>
        <v/>
      </c>
      <c r="M280" s="33" t="str">
        <f>IF(OR($A280="",$B280=""),"",IFERROR(IF(N(INDEX(Contratos!$N$5:$N$204,MATCH($B280,Contratos!$A$5:$A$204,0)))&lt;1,"",DATE(YEAR($A280),MONTH($A280),MIN(INDEX(Contratos!$N$5:$N$204,MATCH($B280,Contratos!$A$5:$A$204,0)),DAY(EOMONTH($A280,0))))),""))</f>
        <v/>
      </c>
    </row>
    <row r="281" spans="1:13" x14ac:dyDescent="0.25">
      <c r="A281" s="44"/>
      <c r="B281" s="23"/>
      <c r="C281" s="45" t="str">
        <f>IF($B281="","",IFERROR(INDEX(Contratos!$G$5:$G$204,MATCH($B281,Contratos!$A$5:$A$204,0)),""))</f>
        <v/>
      </c>
      <c r="D281" s="26"/>
      <c r="E281" s="45" t="str">
        <f>IF($B281="","",N($C281)+N($D281))</f>
        <v/>
      </c>
      <c r="F281" s="25"/>
      <c r="G281" s="30" t="str">
        <f>IF($M281="","",MAX(0,IF($F281="",TODAY(),$F281)-$M281))</f>
        <v/>
      </c>
      <c r="H281" s="45" t="str">
        <f>IF($B281="","",IF(N($G281)=0,0,ROUND(N($C281)*IFERROR(INDEX(Contratos!$O$5:$O$204,MATCH($B281,Contratos!$A$5:$A$204,0)),0)*$G281,0)))</f>
        <v/>
      </c>
      <c r="I281" s="26"/>
      <c r="J281" s="45" t="str">
        <f>IF($B281="","",N($E281)+N($H281)-N($I281))</f>
        <v/>
      </c>
      <c r="K281" s="46" t="str">
        <f>IF($B281="","",IF(N($I281)&lt;=0,"Pendiente",IF(N($J281)&lt;=0,"Pagado","Parcial")))</f>
        <v/>
      </c>
      <c r="L281" s="45" t="str">
        <f>IF($B281="","",MIN(N($I281),N($C281)+N($H281)))</f>
        <v/>
      </c>
      <c r="M281" s="33" t="str">
        <f>IF(OR($A281="",$B281=""),"",IFERROR(IF(N(INDEX(Contratos!$N$5:$N$204,MATCH($B281,Contratos!$A$5:$A$204,0)))&lt;1,"",DATE(YEAR($A281),MONTH($A281),MIN(INDEX(Contratos!$N$5:$N$204,MATCH($B281,Contratos!$A$5:$A$204,0)),DAY(EOMONTH($A281,0))))),""))</f>
        <v/>
      </c>
    </row>
    <row r="282" spans="1:13" x14ac:dyDescent="0.25">
      <c r="A282" s="47"/>
      <c r="B282" s="36"/>
      <c r="C282" s="45" t="str">
        <f>IF($B282="","",IFERROR(INDEX(Contratos!$G$5:$G$204,MATCH($B282,Contratos!$A$5:$A$204,0)),""))</f>
        <v/>
      </c>
      <c r="D282" s="39"/>
      <c r="E282" s="45" t="str">
        <f>IF($B282="","",N($C282)+N($D282))</f>
        <v/>
      </c>
      <c r="F282" s="38"/>
      <c r="G282" s="30" t="str">
        <f>IF($M282="","",MAX(0,IF($F282="",TODAY(),$F282)-$M282))</f>
        <v/>
      </c>
      <c r="H282" s="45" t="str">
        <f>IF($B282="","",IF(N($G282)=0,0,ROUND(N($C282)*IFERROR(INDEX(Contratos!$O$5:$O$204,MATCH($B282,Contratos!$A$5:$A$204,0)),0)*$G282,0)))</f>
        <v/>
      </c>
      <c r="I282" s="39"/>
      <c r="J282" s="45" t="str">
        <f>IF($B282="","",N($E282)+N($H282)-N($I282))</f>
        <v/>
      </c>
      <c r="K282" s="46" t="str">
        <f>IF($B282="","",IF(N($I282)&lt;=0,"Pendiente",IF(N($J282)&lt;=0,"Pagado","Parcial")))</f>
        <v/>
      </c>
      <c r="L282" s="45" t="str">
        <f>IF($B282="","",MIN(N($I282),N($C282)+N($H282)))</f>
        <v/>
      </c>
      <c r="M282" s="33" t="str">
        <f>IF(OR($A282="",$B282=""),"",IFERROR(IF(N(INDEX(Contratos!$N$5:$N$204,MATCH($B282,Contratos!$A$5:$A$204,0)))&lt;1,"",DATE(YEAR($A282),MONTH($A282),MIN(INDEX(Contratos!$N$5:$N$204,MATCH($B282,Contratos!$A$5:$A$204,0)),DAY(EOMONTH($A282,0))))),""))</f>
        <v/>
      </c>
    </row>
    <row r="283" spans="1:13" x14ac:dyDescent="0.25">
      <c r="A283" s="44"/>
      <c r="B283" s="23"/>
      <c r="C283" s="45" t="str">
        <f>IF($B283="","",IFERROR(INDEX(Contratos!$G$5:$G$204,MATCH($B283,Contratos!$A$5:$A$204,0)),""))</f>
        <v/>
      </c>
      <c r="D283" s="26"/>
      <c r="E283" s="45" t="str">
        <f>IF($B283="","",N($C283)+N($D283))</f>
        <v/>
      </c>
      <c r="F283" s="25"/>
      <c r="G283" s="30" t="str">
        <f>IF($M283="","",MAX(0,IF($F283="",TODAY(),$F283)-$M283))</f>
        <v/>
      </c>
      <c r="H283" s="45" t="str">
        <f>IF($B283="","",IF(N($G283)=0,0,ROUND(N($C283)*IFERROR(INDEX(Contratos!$O$5:$O$204,MATCH($B283,Contratos!$A$5:$A$204,0)),0)*$G283,0)))</f>
        <v/>
      </c>
      <c r="I283" s="26"/>
      <c r="J283" s="45" t="str">
        <f>IF($B283="","",N($E283)+N($H283)-N($I283))</f>
        <v/>
      </c>
      <c r="K283" s="46" t="str">
        <f>IF($B283="","",IF(N($I283)&lt;=0,"Pendiente",IF(N($J283)&lt;=0,"Pagado","Parcial")))</f>
        <v/>
      </c>
      <c r="L283" s="45" t="str">
        <f>IF($B283="","",MIN(N($I283),N($C283)+N($H283)))</f>
        <v/>
      </c>
      <c r="M283" s="33" t="str">
        <f>IF(OR($A283="",$B283=""),"",IFERROR(IF(N(INDEX(Contratos!$N$5:$N$204,MATCH($B283,Contratos!$A$5:$A$204,0)))&lt;1,"",DATE(YEAR($A283),MONTH($A283),MIN(INDEX(Contratos!$N$5:$N$204,MATCH($B283,Contratos!$A$5:$A$204,0)),DAY(EOMONTH($A283,0))))),""))</f>
        <v/>
      </c>
    </row>
    <row r="284" spans="1:13" x14ac:dyDescent="0.25">
      <c r="A284" s="47"/>
      <c r="B284" s="36"/>
      <c r="C284" s="45" t="str">
        <f>IF($B284="","",IFERROR(INDEX(Contratos!$G$5:$G$204,MATCH($B284,Contratos!$A$5:$A$204,0)),""))</f>
        <v/>
      </c>
      <c r="D284" s="39"/>
      <c r="E284" s="45" t="str">
        <f>IF($B284="","",N($C284)+N($D284))</f>
        <v/>
      </c>
      <c r="F284" s="38"/>
      <c r="G284" s="30" t="str">
        <f>IF($M284="","",MAX(0,IF($F284="",TODAY(),$F284)-$M284))</f>
        <v/>
      </c>
      <c r="H284" s="45" t="str">
        <f>IF($B284="","",IF(N($G284)=0,0,ROUND(N($C284)*IFERROR(INDEX(Contratos!$O$5:$O$204,MATCH($B284,Contratos!$A$5:$A$204,0)),0)*$G284,0)))</f>
        <v/>
      </c>
      <c r="I284" s="39"/>
      <c r="J284" s="45" t="str">
        <f>IF($B284="","",N($E284)+N($H284)-N($I284))</f>
        <v/>
      </c>
      <c r="K284" s="46" t="str">
        <f>IF($B284="","",IF(N($I284)&lt;=0,"Pendiente",IF(N($J284)&lt;=0,"Pagado","Parcial")))</f>
        <v/>
      </c>
      <c r="L284" s="45" t="str">
        <f>IF($B284="","",MIN(N($I284),N($C284)+N($H284)))</f>
        <v/>
      </c>
      <c r="M284" s="33" t="str">
        <f>IF(OR($A284="",$B284=""),"",IFERROR(IF(N(INDEX(Contratos!$N$5:$N$204,MATCH($B284,Contratos!$A$5:$A$204,0)))&lt;1,"",DATE(YEAR($A284),MONTH($A284),MIN(INDEX(Contratos!$N$5:$N$204,MATCH($B284,Contratos!$A$5:$A$204,0)),DAY(EOMONTH($A284,0))))),""))</f>
        <v/>
      </c>
    </row>
    <row r="285" spans="1:13" x14ac:dyDescent="0.25">
      <c r="A285" s="44"/>
      <c r="B285" s="23"/>
      <c r="C285" s="45" t="str">
        <f>IF($B285="","",IFERROR(INDEX(Contratos!$G$5:$G$204,MATCH($B285,Contratos!$A$5:$A$204,0)),""))</f>
        <v/>
      </c>
      <c r="D285" s="26"/>
      <c r="E285" s="45" t="str">
        <f>IF($B285="","",N($C285)+N($D285))</f>
        <v/>
      </c>
      <c r="F285" s="25"/>
      <c r="G285" s="30" t="str">
        <f>IF($M285="","",MAX(0,IF($F285="",TODAY(),$F285)-$M285))</f>
        <v/>
      </c>
      <c r="H285" s="45" t="str">
        <f>IF($B285="","",IF(N($G285)=0,0,ROUND(N($C285)*IFERROR(INDEX(Contratos!$O$5:$O$204,MATCH($B285,Contratos!$A$5:$A$204,0)),0)*$G285,0)))</f>
        <v/>
      </c>
      <c r="I285" s="26"/>
      <c r="J285" s="45" t="str">
        <f>IF($B285="","",N($E285)+N($H285)-N($I285))</f>
        <v/>
      </c>
      <c r="K285" s="46" t="str">
        <f>IF($B285="","",IF(N($I285)&lt;=0,"Pendiente",IF(N($J285)&lt;=0,"Pagado","Parcial")))</f>
        <v/>
      </c>
      <c r="L285" s="45" t="str">
        <f>IF($B285="","",MIN(N($I285),N($C285)+N($H285)))</f>
        <v/>
      </c>
      <c r="M285" s="33" t="str">
        <f>IF(OR($A285="",$B285=""),"",IFERROR(IF(N(INDEX(Contratos!$N$5:$N$204,MATCH($B285,Contratos!$A$5:$A$204,0)))&lt;1,"",DATE(YEAR($A285),MONTH($A285),MIN(INDEX(Contratos!$N$5:$N$204,MATCH($B285,Contratos!$A$5:$A$204,0)),DAY(EOMONTH($A285,0))))),""))</f>
        <v/>
      </c>
    </row>
    <row r="286" spans="1:13" x14ac:dyDescent="0.25">
      <c r="A286" s="47"/>
      <c r="B286" s="36"/>
      <c r="C286" s="45" t="str">
        <f>IF($B286="","",IFERROR(INDEX(Contratos!$G$5:$G$204,MATCH($B286,Contratos!$A$5:$A$204,0)),""))</f>
        <v/>
      </c>
      <c r="D286" s="39"/>
      <c r="E286" s="45" t="str">
        <f>IF($B286="","",N($C286)+N($D286))</f>
        <v/>
      </c>
      <c r="F286" s="38"/>
      <c r="G286" s="30" t="str">
        <f>IF($M286="","",MAX(0,IF($F286="",TODAY(),$F286)-$M286))</f>
        <v/>
      </c>
      <c r="H286" s="45" t="str">
        <f>IF($B286="","",IF(N($G286)=0,0,ROUND(N($C286)*IFERROR(INDEX(Contratos!$O$5:$O$204,MATCH($B286,Contratos!$A$5:$A$204,0)),0)*$G286,0)))</f>
        <v/>
      </c>
      <c r="I286" s="39"/>
      <c r="J286" s="45" t="str">
        <f>IF($B286="","",N($E286)+N($H286)-N($I286))</f>
        <v/>
      </c>
      <c r="K286" s="46" t="str">
        <f>IF($B286="","",IF(N($I286)&lt;=0,"Pendiente",IF(N($J286)&lt;=0,"Pagado","Parcial")))</f>
        <v/>
      </c>
      <c r="L286" s="45" t="str">
        <f>IF($B286="","",MIN(N($I286),N($C286)+N($H286)))</f>
        <v/>
      </c>
      <c r="M286" s="33" t="str">
        <f>IF(OR($A286="",$B286=""),"",IFERROR(IF(N(INDEX(Contratos!$N$5:$N$204,MATCH($B286,Contratos!$A$5:$A$204,0)))&lt;1,"",DATE(YEAR($A286),MONTH($A286),MIN(INDEX(Contratos!$N$5:$N$204,MATCH($B286,Contratos!$A$5:$A$204,0)),DAY(EOMONTH($A286,0))))),""))</f>
        <v/>
      </c>
    </row>
    <row r="287" spans="1:13" x14ac:dyDescent="0.25">
      <c r="A287" s="44"/>
      <c r="B287" s="23"/>
      <c r="C287" s="45" t="str">
        <f>IF($B287="","",IFERROR(INDEX(Contratos!$G$5:$G$204,MATCH($B287,Contratos!$A$5:$A$204,0)),""))</f>
        <v/>
      </c>
      <c r="D287" s="26"/>
      <c r="E287" s="45" t="str">
        <f>IF($B287="","",N($C287)+N($D287))</f>
        <v/>
      </c>
      <c r="F287" s="25"/>
      <c r="G287" s="30" t="str">
        <f>IF($M287="","",MAX(0,IF($F287="",TODAY(),$F287)-$M287))</f>
        <v/>
      </c>
      <c r="H287" s="45" t="str">
        <f>IF($B287="","",IF(N($G287)=0,0,ROUND(N($C287)*IFERROR(INDEX(Contratos!$O$5:$O$204,MATCH($B287,Contratos!$A$5:$A$204,0)),0)*$G287,0)))</f>
        <v/>
      </c>
      <c r="I287" s="26"/>
      <c r="J287" s="45" t="str">
        <f>IF($B287="","",N($E287)+N($H287)-N($I287))</f>
        <v/>
      </c>
      <c r="K287" s="46" t="str">
        <f>IF($B287="","",IF(N($I287)&lt;=0,"Pendiente",IF(N($J287)&lt;=0,"Pagado","Parcial")))</f>
        <v/>
      </c>
      <c r="L287" s="45" t="str">
        <f>IF($B287="","",MIN(N($I287),N($C287)+N($H287)))</f>
        <v/>
      </c>
      <c r="M287" s="33" t="str">
        <f>IF(OR($A287="",$B287=""),"",IFERROR(IF(N(INDEX(Contratos!$N$5:$N$204,MATCH($B287,Contratos!$A$5:$A$204,0)))&lt;1,"",DATE(YEAR($A287),MONTH($A287),MIN(INDEX(Contratos!$N$5:$N$204,MATCH($B287,Contratos!$A$5:$A$204,0)),DAY(EOMONTH($A287,0))))),""))</f>
        <v/>
      </c>
    </row>
    <row r="288" spans="1:13" x14ac:dyDescent="0.25">
      <c r="A288" s="47"/>
      <c r="B288" s="36"/>
      <c r="C288" s="45" t="str">
        <f>IF($B288="","",IFERROR(INDEX(Contratos!$G$5:$G$204,MATCH($B288,Contratos!$A$5:$A$204,0)),""))</f>
        <v/>
      </c>
      <c r="D288" s="39"/>
      <c r="E288" s="45" t="str">
        <f>IF($B288="","",N($C288)+N($D288))</f>
        <v/>
      </c>
      <c r="F288" s="38"/>
      <c r="G288" s="30" t="str">
        <f>IF($M288="","",MAX(0,IF($F288="",TODAY(),$F288)-$M288))</f>
        <v/>
      </c>
      <c r="H288" s="45" t="str">
        <f>IF($B288="","",IF(N($G288)=0,0,ROUND(N($C288)*IFERROR(INDEX(Contratos!$O$5:$O$204,MATCH($B288,Contratos!$A$5:$A$204,0)),0)*$G288,0)))</f>
        <v/>
      </c>
      <c r="I288" s="39"/>
      <c r="J288" s="45" t="str">
        <f>IF($B288="","",N($E288)+N($H288)-N($I288))</f>
        <v/>
      </c>
      <c r="K288" s="46" t="str">
        <f>IF($B288="","",IF(N($I288)&lt;=0,"Pendiente",IF(N($J288)&lt;=0,"Pagado","Parcial")))</f>
        <v/>
      </c>
      <c r="L288" s="45" t="str">
        <f>IF($B288="","",MIN(N($I288),N($C288)+N($H288)))</f>
        <v/>
      </c>
      <c r="M288" s="33" t="str">
        <f>IF(OR($A288="",$B288=""),"",IFERROR(IF(N(INDEX(Contratos!$N$5:$N$204,MATCH($B288,Contratos!$A$5:$A$204,0)))&lt;1,"",DATE(YEAR($A288),MONTH($A288),MIN(INDEX(Contratos!$N$5:$N$204,MATCH($B288,Contratos!$A$5:$A$204,0)),DAY(EOMONTH($A288,0))))),""))</f>
        <v/>
      </c>
    </row>
    <row r="289" spans="1:13" x14ac:dyDescent="0.25">
      <c r="A289" s="44"/>
      <c r="B289" s="23"/>
      <c r="C289" s="45" t="str">
        <f>IF($B289="","",IFERROR(INDEX(Contratos!$G$5:$G$204,MATCH($B289,Contratos!$A$5:$A$204,0)),""))</f>
        <v/>
      </c>
      <c r="D289" s="26"/>
      <c r="E289" s="45" t="str">
        <f>IF($B289="","",N($C289)+N($D289))</f>
        <v/>
      </c>
      <c r="F289" s="25"/>
      <c r="G289" s="30" t="str">
        <f>IF($M289="","",MAX(0,IF($F289="",TODAY(),$F289)-$M289))</f>
        <v/>
      </c>
      <c r="H289" s="45" t="str">
        <f>IF($B289="","",IF(N($G289)=0,0,ROUND(N($C289)*IFERROR(INDEX(Contratos!$O$5:$O$204,MATCH($B289,Contratos!$A$5:$A$204,0)),0)*$G289,0)))</f>
        <v/>
      </c>
      <c r="I289" s="26"/>
      <c r="J289" s="45" t="str">
        <f>IF($B289="","",N($E289)+N($H289)-N($I289))</f>
        <v/>
      </c>
      <c r="K289" s="46" t="str">
        <f>IF($B289="","",IF(N($I289)&lt;=0,"Pendiente",IF(N($J289)&lt;=0,"Pagado","Parcial")))</f>
        <v/>
      </c>
      <c r="L289" s="45" t="str">
        <f>IF($B289="","",MIN(N($I289),N($C289)+N($H289)))</f>
        <v/>
      </c>
      <c r="M289" s="33" t="str">
        <f>IF(OR($A289="",$B289=""),"",IFERROR(IF(N(INDEX(Contratos!$N$5:$N$204,MATCH($B289,Contratos!$A$5:$A$204,0)))&lt;1,"",DATE(YEAR($A289),MONTH($A289),MIN(INDEX(Contratos!$N$5:$N$204,MATCH($B289,Contratos!$A$5:$A$204,0)),DAY(EOMONTH($A289,0))))),""))</f>
        <v/>
      </c>
    </row>
    <row r="290" spans="1:13" x14ac:dyDescent="0.25">
      <c r="A290" s="47"/>
      <c r="B290" s="36"/>
      <c r="C290" s="45" t="str">
        <f>IF($B290="","",IFERROR(INDEX(Contratos!$G$5:$G$204,MATCH($B290,Contratos!$A$5:$A$204,0)),""))</f>
        <v/>
      </c>
      <c r="D290" s="39"/>
      <c r="E290" s="45" t="str">
        <f>IF($B290="","",N($C290)+N($D290))</f>
        <v/>
      </c>
      <c r="F290" s="38"/>
      <c r="G290" s="30" t="str">
        <f>IF($M290="","",MAX(0,IF($F290="",TODAY(),$F290)-$M290))</f>
        <v/>
      </c>
      <c r="H290" s="45" t="str">
        <f>IF($B290="","",IF(N($G290)=0,0,ROUND(N($C290)*IFERROR(INDEX(Contratos!$O$5:$O$204,MATCH($B290,Contratos!$A$5:$A$204,0)),0)*$G290,0)))</f>
        <v/>
      </c>
      <c r="I290" s="39"/>
      <c r="J290" s="45" t="str">
        <f>IF($B290="","",N($E290)+N($H290)-N($I290))</f>
        <v/>
      </c>
      <c r="K290" s="46" t="str">
        <f>IF($B290="","",IF(N($I290)&lt;=0,"Pendiente",IF(N($J290)&lt;=0,"Pagado","Parcial")))</f>
        <v/>
      </c>
      <c r="L290" s="45" t="str">
        <f>IF($B290="","",MIN(N($I290),N($C290)+N($H290)))</f>
        <v/>
      </c>
      <c r="M290" s="33" t="str">
        <f>IF(OR($A290="",$B290=""),"",IFERROR(IF(N(INDEX(Contratos!$N$5:$N$204,MATCH($B290,Contratos!$A$5:$A$204,0)))&lt;1,"",DATE(YEAR($A290),MONTH($A290),MIN(INDEX(Contratos!$N$5:$N$204,MATCH($B290,Contratos!$A$5:$A$204,0)),DAY(EOMONTH($A290,0))))),""))</f>
        <v/>
      </c>
    </row>
    <row r="291" spans="1:13" x14ac:dyDescent="0.25">
      <c r="A291" s="44"/>
      <c r="B291" s="23"/>
      <c r="C291" s="45" t="str">
        <f>IF($B291="","",IFERROR(INDEX(Contratos!$G$5:$G$204,MATCH($B291,Contratos!$A$5:$A$204,0)),""))</f>
        <v/>
      </c>
      <c r="D291" s="26"/>
      <c r="E291" s="45" t="str">
        <f>IF($B291="","",N($C291)+N($D291))</f>
        <v/>
      </c>
      <c r="F291" s="25"/>
      <c r="G291" s="30" t="str">
        <f>IF($M291="","",MAX(0,IF($F291="",TODAY(),$F291)-$M291))</f>
        <v/>
      </c>
      <c r="H291" s="45" t="str">
        <f>IF($B291="","",IF(N($G291)=0,0,ROUND(N($C291)*IFERROR(INDEX(Contratos!$O$5:$O$204,MATCH($B291,Contratos!$A$5:$A$204,0)),0)*$G291,0)))</f>
        <v/>
      </c>
      <c r="I291" s="26"/>
      <c r="J291" s="45" t="str">
        <f>IF($B291="","",N($E291)+N($H291)-N($I291))</f>
        <v/>
      </c>
      <c r="K291" s="46" t="str">
        <f>IF($B291="","",IF(N($I291)&lt;=0,"Pendiente",IF(N($J291)&lt;=0,"Pagado","Parcial")))</f>
        <v/>
      </c>
      <c r="L291" s="45" t="str">
        <f>IF($B291="","",MIN(N($I291),N($C291)+N($H291)))</f>
        <v/>
      </c>
      <c r="M291" s="33" t="str">
        <f>IF(OR($A291="",$B291=""),"",IFERROR(IF(N(INDEX(Contratos!$N$5:$N$204,MATCH($B291,Contratos!$A$5:$A$204,0)))&lt;1,"",DATE(YEAR($A291),MONTH($A291),MIN(INDEX(Contratos!$N$5:$N$204,MATCH($B291,Contratos!$A$5:$A$204,0)),DAY(EOMONTH($A291,0))))),""))</f>
        <v/>
      </c>
    </row>
    <row r="292" spans="1:13" x14ac:dyDescent="0.25">
      <c r="A292" s="47"/>
      <c r="B292" s="36"/>
      <c r="C292" s="45" t="str">
        <f>IF($B292="","",IFERROR(INDEX(Contratos!$G$5:$G$204,MATCH($B292,Contratos!$A$5:$A$204,0)),""))</f>
        <v/>
      </c>
      <c r="D292" s="39"/>
      <c r="E292" s="45" t="str">
        <f>IF($B292="","",N($C292)+N($D292))</f>
        <v/>
      </c>
      <c r="F292" s="38"/>
      <c r="G292" s="30" t="str">
        <f>IF($M292="","",MAX(0,IF($F292="",TODAY(),$F292)-$M292))</f>
        <v/>
      </c>
      <c r="H292" s="45" t="str">
        <f>IF($B292="","",IF(N($G292)=0,0,ROUND(N($C292)*IFERROR(INDEX(Contratos!$O$5:$O$204,MATCH($B292,Contratos!$A$5:$A$204,0)),0)*$G292,0)))</f>
        <v/>
      </c>
      <c r="I292" s="39"/>
      <c r="J292" s="45" t="str">
        <f>IF($B292="","",N($E292)+N($H292)-N($I292))</f>
        <v/>
      </c>
      <c r="K292" s="46" t="str">
        <f>IF($B292="","",IF(N($I292)&lt;=0,"Pendiente",IF(N($J292)&lt;=0,"Pagado","Parcial")))</f>
        <v/>
      </c>
      <c r="L292" s="45" t="str">
        <f>IF($B292="","",MIN(N($I292),N($C292)+N($H292)))</f>
        <v/>
      </c>
      <c r="M292" s="33" t="str">
        <f>IF(OR($A292="",$B292=""),"",IFERROR(IF(N(INDEX(Contratos!$N$5:$N$204,MATCH($B292,Contratos!$A$5:$A$204,0)))&lt;1,"",DATE(YEAR($A292),MONTH($A292),MIN(INDEX(Contratos!$N$5:$N$204,MATCH($B292,Contratos!$A$5:$A$204,0)),DAY(EOMONTH($A292,0))))),""))</f>
        <v/>
      </c>
    </row>
    <row r="293" spans="1:13" x14ac:dyDescent="0.25">
      <c r="A293" s="44"/>
      <c r="B293" s="23"/>
      <c r="C293" s="45" t="str">
        <f>IF($B293="","",IFERROR(INDEX(Contratos!$G$5:$G$204,MATCH($B293,Contratos!$A$5:$A$204,0)),""))</f>
        <v/>
      </c>
      <c r="D293" s="26"/>
      <c r="E293" s="45" t="str">
        <f>IF($B293="","",N($C293)+N($D293))</f>
        <v/>
      </c>
      <c r="F293" s="25"/>
      <c r="G293" s="30" t="str">
        <f>IF($M293="","",MAX(0,IF($F293="",TODAY(),$F293)-$M293))</f>
        <v/>
      </c>
      <c r="H293" s="45" t="str">
        <f>IF($B293="","",IF(N($G293)=0,0,ROUND(N($C293)*IFERROR(INDEX(Contratos!$O$5:$O$204,MATCH($B293,Contratos!$A$5:$A$204,0)),0)*$G293,0)))</f>
        <v/>
      </c>
      <c r="I293" s="26"/>
      <c r="J293" s="45" t="str">
        <f>IF($B293="","",N($E293)+N($H293)-N($I293))</f>
        <v/>
      </c>
      <c r="K293" s="46" t="str">
        <f>IF($B293="","",IF(N($I293)&lt;=0,"Pendiente",IF(N($J293)&lt;=0,"Pagado","Parcial")))</f>
        <v/>
      </c>
      <c r="L293" s="45" t="str">
        <f>IF($B293="","",MIN(N($I293),N($C293)+N($H293)))</f>
        <v/>
      </c>
      <c r="M293" s="33" t="str">
        <f>IF(OR($A293="",$B293=""),"",IFERROR(IF(N(INDEX(Contratos!$N$5:$N$204,MATCH($B293,Contratos!$A$5:$A$204,0)))&lt;1,"",DATE(YEAR($A293),MONTH($A293),MIN(INDEX(Contratos!$N$5:$N$204,MATCH($B293,Contratos!$A$5:$A$204,0)),DAY(EOMONTH($A293,0))))),""))</f>
        <v/>
      </c>
    </row>
    <row r="294" spans="1:13" x14ac:dyDescent="0.25">
      <c r="A294" s="47"/>
      <c r="B294" s="36"/>
      <c r="C294" s="45" t="str">
        <f>IF($B294="","",IFERROR(INDEX(Contratos!$G$5:$G$204,MATCH($B294,Contratos!$A$5:$A$204,0)),""))</f>
        <v/>
      </c>
      <c r="D294" s="39"/>
      <c r="E294" s="45" t="str">
        <f>IF($B294="","",N($C294)+N($D294))</f>
        <v/>
      </c>
      <c r="F294" s="38"/>
      <c r="G294" s="30" t="str">
        <f>IF($M294="","",MAX(0,IF($F294="",TODAY(),$F294)-$M294))</f>
        <v/>
      </c>
      <c r="H294" s="45" t="str">
        <f>IF($B294="","",IF(N($G294)=0,0,ROUND(N($C294)*IFERROR(INDEX(Contratos!$O$5:$O$204,MATCH($B294,Contratos!$A$5:$A$204,0)),0)*$G294,0)))</f>
        <v/>
      </c>
      <c r="I294" s="39"/>
      <c r="J294" s="45" t="str">
        <f>IF($B294="","",N($E294)+N($H294)-N($I294))</f>
        <v/>
      </c>
      <c r="K294" s="46" t="str">
        <f>IF($B294="","",IF(N($I294)&lt;=0,"Pendiente",IF(N($J294)&lt;=0,"Pagado","Parcial")))</f>
        <v/>
      </c>
      <c r="L294" s="45" t="str">
        <f>IF($B294="","",MIN(N($I294),N($C294)+N($H294)))</f>
        <v/>
      </c>
      <c r="M294" s="33" t="str">
        <f>IF(OR($A294="",$B294=""),"",IFERROR(IF(N(INDEX(Contratos!$N$5:$N$204,MATCH($B294,Contratos!$A$5:$A$204,0)))&lt;1,"",DATE(YEAR($A294),MONTH($A294),MIN(INDEX(Contratos!$N$5:$N$204,MATCH($B294,Contratos!$A$5:$A$204,0)),DAY(EOMONTH($A294,0))))),""))</f>
        <v/>
      </c>
    </row>
    <row r="295" spans="1:13" x14ac:dyDescent="0.25">
      <c r="A295" s="44"/>
      <c r="B295" s="23"/>
      <c r="C295" s="45" t="str">
        <f>IF($B295="","",IFERROR(INDEX(Contratos!$G$5:$G$204,MATCH($B295,Contratos!$A$5:$A$204,0)),""))</f>
        <v/>
      </c>
      <c r="D295" s="26"/>
      <c r="E295" s="45" t="str">
        <f>IF($B295="","",N($C295)+N($D295))</f>
        <v/>
      </c>
      <c r="F295" s="25"/>
      <c r="G295" s="30" t="str">
        <f>IF($M295="","",MAX(0,IF($F295="",TODAY(),$F295)-$M295))</f>
        <v/>
      </c>
      <c r="H295" s="45" t="str">
        <f>IF($B295="","",IF(N($G295)=0,0,ROUND(N($C295)*IFERROR(INDEX(Contratos!$O$5:$O$204,MATCH($B295,Contratos!$A$5:$A$204,0)),0)*$G295,0)))</f>
        <v/>
      </c>
      <c r="I295" s="26"/>
      <c r="J295" s="45" t="str">
        <f>IF($B295="","",N($E295)+N($H295)-N($I295))</f>
        <v/>
      </c>
      <c r="K295" s="46" t="str">
        <f>IF($B295="","",IF(N($I295)&lt;=0,"Pendiente",IF(N($J295)&lt;=0,"Pagado","Parcial")))</f>
        <v/>
      </c>
      <c r="L295" s="45" t="str">
        <f>IF($B295="","",MIN(N($I295),N($C295)+N($H295)))</f>
        <v/>
      </c>
      <c r="M295" s="33" t="str">
        <f>IF(OR($A295="",$B295=""),"",IFERROR(IF(N(INDEX(Contratos!$N$5:$N$204,MATCH($B295,Contratos!$A$5:$A$204,0)))&lt;1,"",DATE(YEAR($A295),MONTH($A295),MIN(INDEX(Contratos!$N$5:$N$204,MATCH($B295,Contratos!$A$5:$A$204,0)),DAY(EOMONTH($A295,0))))),""))</f>
        <v/>
      </c>
    </row>
    <row r="296" spans="1:13" x14ac:dyDescent="0.25">
      <c r="A296" s="47"/>
      <c r="B296" s="36"/>
      <c r="C296" s="45" t="str">
        <f>IF($B296="","",IFERROR(INDEX(Contratos!$G$5:$G$204,MATCH($B296,Contratos!$A$5:$A$204,0)),""))</f>
        <v/>
      </c>
      <c r="D296" s="39"/>
      <c r="E296" s="45" t="str">
        <f>IF($B296="","",N($C296)+N($D296))</f>
        <v/>
      </c>
      <c r="F296" s="38"/>
      <c r="G296" s="30" t="str">
        <f>IF($M296="","",MAX(0,IF($F296="",TODAY(),$F296)-$M296))</f>
        <v/>
      </c>
      <c r="H296" s="45" t="str">
        <f>IF($B296="","",IF(N($G296)=0,0,ROUND(N($C296)*IFERROR(INDEX(Contratos!$O$5:$O$204,MATCH($B296,Contratos!$A$5:$A$204,0)),0)*$G296,0)))</f>
        <v/>
      </c>
      <c r="I296" s="39"/>
      <c r="J296" s="45" t="str">
        <f>IF($B296="","",N($E296)+N($H296)-N($I296))</f>
        <v/>
      </c>
      <c r="K296" s="46" t="str">
        <f>IF($B296="","",IF(N($I296)&lt;=0,"Pendiente",IF(N($J296)&lt;=0,"Pagado","Parcial")))</f>
        <v/>
      </c>
      <c r="L296" s="45" t="str">
        <f>IF($B296="","",MIN(N($I296),N($C296)+N($H296)))</f>
        <v/>
      </c>
      <c r="M296" s="33" t="str">
        <f>IF(OR($A296="",$B296=""),"",IFERROR(IF(N(INDEX(Contratos!$N$5:$N$204,MATCH($B296,Contratos!$A$5:$A$204,0)))&lt;1,"",DATE(YEAR($A296),MONTH($A296),MIN(INDEX(Contratos!$N$5:$N$204,MATCH($B296,Contratos!$A$5:$A$204,0)),DAY(EOMONTH($A296,0))))),""))</f>
        <v/>
      </c>
    </row>
    <row r="297" spans="1:13" x14ac:dyDescent="0.25">
      <c r="A297" s="44"/>
      <c r="B297" s="23"/>
      <c r="C297" s="45" t="str">
        <f>IF($B297="","",IFERROR(INDEX(Contratos!$G$5:$G$204,MATCH($B297,Contratos!$A$5:$A$204,0)),""))</f>
        <v/>
      </c>
      <c r="D297" s="26"/>
      <c r="E297" s="45" t="str">
        <f>IF($B297="","",N($C297)+N($D297))</f>
        <v/>
      </c>
      <c r="F297" s="25"/>
      <c r="G297" s="30" t="str">
        <f>IF($M297="","",MAX(0,IF($F297="",TODAY(),$F297)-$M297))</f>
        <v/>
      </c>
      <c r="H297" s="45" t="str">
        <f>IF($B297="","",IF(N($G297)=0,0,ROUND(N($C297)*IFERROR(INDEX(Contratos!$O$5:$O$204,MATCH($B297,Contratos!$A$5:$A$204,0)),0)*$G297,0)))</f>
        <v/>
      </c>
      <c r="I297" s="26"/>
      <c r="J297" s="45" t="str">
        <f>IF($B297="","",N($E297)+N($H297)-N($I297))</f>
        <v/>
      </c>
      <c r="K297" s="46" t="str">
        <f>IF($B297="","",IF(N($I297)&lt;=0,"Pendiente",IF(N($J297)&lt;=0,"Pagado","Parcial")))</f>
        <v/>
      </c>
      <c r="L297" s="45" t="str">
        <f>IF($B297="","",MIN(N($I297),N($C297)+N($H297)))</f>
        <v/>
      </c>
      <c r="M297" s="33" t="str">
        <f>IF(OR($A297="",$B297=""),"",IFERROR(IF(N(INDEX(Contratos!$N$5:$N$204,MATCH($B297,Contratos!$A$5:$A$204,0)))&lt;1,"",DATE(YEAR($A297),MONTH($A297),MIN(INDEX(Contratos!$N$5:$N$204,MATCH($B297,Contratos!$A$5:$A$204,0)),DAY(EOMONTH($A297,0))))),""))</f>
        <v/>
      </c>
    </row>
    <row r="298" spans="1:13" x14ac:dyDescent="0.25">
      <c r="A298" s="47"/>
      <c r="B298" s="36"/>
      <c r="C298" s="45" t="str">
        <f>IF($B298="","",IFERROR(INDEX(Contratos!$G$5:$G$204,MATCH($B298,Contratos!$A$5:$A$204,0)),""))</f>
        <v/>
      </c>
      <c r="D298" s="39"/>
      <c r="E298" s="45" t="str">
        <f>IF($B298="","",N($C298)+N($D298))</f>
        <v/>
      </c>
      <c r="F298" s="38"/>
      <c r="G298" s="30" t="str">
        <f>IF($M298="","",MAX(0,IF($F298="",TODAY(),$F298)-$M298))</f>
        <v/>
      </c>
      <c r="H298" s="45" t="str">
        <f>IF($B298="","",IF(N($G298)=0,0,ROUND(N($C298)*IFERROR(INDEX(Contratos!$O$5:$O$204,MATCH($B298,Contratos!$A$5:$A$204,0)),0)*$G298,0)))</f>
        <v/>
      </c>
      <c r="I298" s="39"/>
      <c r="J298" s="45" t="str">
        <f>IF($B298="","",N($E298)+N($H298)-N($I298))</f>
        <v/>
      </c>
      <c r="K298" s="46" t="str">
        <f>IF($B298="","",IF(N($I298)&lt;=0,"Pendiente",IF(N($J298)&lt;=0,"Pagado","Parcial")))</f>
        <v/>
      </c>
      <c r="L298" s="45" t="str">
        <f>IF($B298="","",MIN(N($I298),N($C298)+N($H298)))</f>
        <v/>
      </c>
      <c r="M298" s="33" t="str">
        <f>IF(OR($A298="",$B298=""),"",IFERROR(IF(N(INDEX(Contratos!$N$5:$N$204,MATCH($B298,Contratos!$A$5:$A$204,0)))&lt;1,"",DATE(YEAR($A298),MONTH($A298),MIN(INDEX(Contratos!$N$5:$N$204,MATCH($B298,Contratos!$A$5:$A$204,0)),DAY(EOMONTH($A298,0))))),""))</f>
        <v/>
      </c>
    </row>
    <row r="299" spans="1:13" x14ac:dyDescent="0.25">
      <c r="A299" s="44"/>
      <c r="B299" s="23"/>
      <c r="C299" s="45" t="str">
        <f>IF($B299="","",IFERROR(INDEX(Contratos!$G$5:$G$204,MATCH($B299,Contratos!$A$5:$A$204,0)),""))</f>
        <v/>
      </c>
      <c r="D299" s="26"/>
      <c r="E299" s="45" t="str">
        <f>IF($B299="","",N($C299)+N($D299))</f>
        <v/>
      </c>
      <c r="F299" s="25"/>
      <c r="G299" s="30" t="str">
        <f>IF($M299="","",MAX(0,IF($F299="",TODAY(),$F299)-$M299))</f>
        <v/>
      </c>
      <c r="H299" s="45" t="str">
        <f>IF($B299="","",IF(N($G299)=0,0,ROUND(N($C299)*IFERROR(INDEX(Contratos!$O$5:$O$204,MATCH($B299,Contratos!$A$5:$A$204,0)),0)*$G299,0)))</f>
        <v/>
      </c>
      <c r="I299" s="26"/>
      <c r="J299" s="45" t="str">
        <f>IF($B299="","",N($E299)+N($H299)-N($I299))</f>
        <v/>
      </c>
      <c r="K299" s="46" t="str">
        <f>IF($B299="","",IF(N($I299)&lt;=0,"Pendiente",IF(N($J299)&lt;=0,"Pagado","Parcial")))</f>
        <v/>
      </c>
      <c r="L299" s="45" t="str">
        <f>IF($B299="","",MIN(N($I299),N($C299)+N($H299)))</f>
        <v/>
      </c>
      <c r="M299" s="33" t="str">
        <f>IF(OR($A299="",$B299=""),"",IFERROR(IF(N(INDEX(Contratos!$N$5:$N$204,MATCH($B299,Contratos!$A$5:$A$204,0)))&lt;1,"",DATE(YEAR($A299),MONTH($A299),MIN(INDEX(Contratos!$N$5:$N$204,MATCH($B299,Contratos!$A$5:$A$204,0)),DAY(EOMONTH($A299,0))))),""))</f>
        <v/>
      </c>
    </row>
    <row r="300" spans="1:13" x14ac:dyDescent="0.25">
      <c r="A300" s="47"/>
      <c r="B300" s="36"/>
      <c r="C300" s="45" t="str">
        <f>IF($B300="","",IFERROR(INDEX(Contratos!$G$5:$G$204,MATCH($B300,Contratos!$A$5:$A$204,0)),""))</f>
        <v/>
      </c>
      <c r="D300" s="39"/>
      <c r="E300" s="45" t="str">
        <f>IF($B300="","",N($C300)+N($D300))</f>
        <v/>
      </c>
      <c r="F300" s="38"/>
      <c r="G300" s="30" t="str">
        <f>IF($M300="","",MAX(0,IF($F300="",TODAY(),$F300)-$M300))</f>
        <v/>
      </c>
      <c r="H300" s="45" t="str">
        <f>IF($B300="","",IF(N($G300)=0,0,ROUND(N($C300)*IFERROR(INDEX(Contratos!$O$5:$O$204,MATCH($B300,Contratos!$A$5:$A$204,0)),0)*$G300,0)))</f>
        <v/>
      </c>
      <c r="I300" s="39"/>
      <c r="J300" s="45" t="str">
        <f>IF($B300="","",N($E300)+N($H300)-N($I300))</f>
        <v/>
      </c>
      <c r="K300" s="46" t="str">
        <f>IF($B300="","",IF(N($I300)&lt;=0,"Pendiente",IF(N($J300)&lt;=0,"Pagado","Parcial")))</f>
        <v/>
      </c>
      <c r="L300" s="45" t="str">
        <f>IF($B300="","",MIN(N($I300),N($C300)+N($H300)))</f>
        <v/>
      </c>
      <c r="M300" s="33" t="str">
        <f>IF(OR($A300="",$B300=""),"",IFERROR(IF(N(INDEX(Contratos!$N$5:$N$204,MATCH($B300,Contratos!$A$5:$A$204,0)))&lt;1,"",DATE(YEAR($A300),MONTH($A300),MIN(INDEX(Contratos!$N$5:$N$204,MATCH($B300,Contratos!$A$5:$A$204,0)),DAY(EOMONTH($A300,0))))),""))</f>
        <v/>
      </c>
    </row>
    <row r="301" spans="1:13" x14ac:dyDescent="0.25">
      <c r="A301" s="44"/>
      <c r="B301" s="23"/>
      <c r="C301" s="45" t="str">
        <f>IF($B301="","",IFERROR(INDEX(Contratos!$G$5:$G$204,MATCH($B301,Contratos!$A$5:$A$204,0)),""))</f>
        <v/>
      </c>
      <c r="D301" s="26"/>
      <c r="E301" s="45" t="str">
        <f>IF($B301="","",N($C301)+N($D301))</f>
        <v/>
      </c>
      <c r="F301" s="25"/>
      <c r="G301" s="30" t="str">
        <f>IF($M301="","",MAX(0,IF($F301="",TODAY(),$F301)-$M301))</f>
        <v/>
      </c>
      <c r="H301" s="45" t="str">
        <f>IF($B301="","",IF(N($G301)=0,0,ROUND(N($C301)*IFERROR(INDEX(Contratos!$O$5:$O$204,MATCH($B301,Contratos!$A$5:$A$204,0)),0)*$G301,0)))</f>
        <v/>
      </c>
      <c r="I301" s="26"/>
      <c r="J301" s="45" t="str">
        <f>IF($B301="","",N($E301)+N($H301)-N($I301))</f>
        <v/>
      </c>
      <c r="K301" s="46" t="str">
        <f>IF($B301="","",IF(N($I301)&lt;=0,"Pendiente",IF(N($J301)&lt;=0,"Pagado","Parcial")))</f>
        <v/>
      </c>
      <c r="L301" s="45" t="str">
        <f>IF($B301="","",MIN(N($I301),N($C301)+N($H301)))</f>
        <v/>
      </c>
      <c r="M301" s="33" t="str">
        <f>IF(OR($A301="",$B301=""),"",IFERROR(IF(N(INDEX(Contratos!$N$5:$N$204,MATCH($B301,Contratos!$A$5:$A$204,0)))&lt;1,"",DATE(YEAR($A301),MONTH($A301),MIN(INDEX(Contratos!$N$5:$N$204,MATCH($B301,Contratos!$A$5:$A$204,0)),DAY(EOMONTH($A301,0))))),""))</f>
        <v/>
      </c>
    </row>
    <row r="302" spans="1:13" x14ac:dyDescent="0.25">
      <c r="A302" s="47"/>
      <c r="B302" s="36"/>
      <c r="C302" s="45" t="str">
        <f>IF($B302="","",IFERROR(INDEX(Contratos!$G$5:$G$204,MATCH($B302,Contratos!$A$5:$A$204,0)),""))</f>
        <v/>
      </c>
      <c r="D302" s="39"/>
      <c r="E302" s="45" t="str">
        <f>IF($B302="","",N($C302)+N($D302))</f>
        <v/>
      </c>
      <c r="F302" s="38"/>
      <c r="G302" s="30" t="str">
        <f>IF($M302="","",MAX(0,IF($F302="",TODAY(),$F302)-$M302))</f>
        <v/>
      </c>
      <c r="H302" s="45" t="str">
        <f>IF($B302="","",IF(N($G302)=0,0,ROUND(N($C302)*IFERROR(INDEX(Contratos!$O$5:$O$204,MATCH($B302,Contratos!$A$5:$A$204,0)),0)*$G302,0)))</f>
        <v/>
      </c>
      <c r="I302" s="39"/>
      <c r="J302" s="45" t="str">
        <f>IF($B302="","",N($E302)+N($H302)-N($I302))</f>
        <v/>
      </c>
      <c r="K302" s="46" t="str">
        <f>IF($B302="","",IF(N($I302)&lt;=0,"Pendiente",IF(N($J302)&lt;=0,"Pagado","Parcial")))</f>
        <v/>
      </c>
      <c r="L302" s="45" t="str">
        <f>IF($B302="","",MIN(N($I302),N($C302)+N($H302)))</f>
        <v/>
      </c>
      <c r="M302" s="33" t="str">
        <f>IF(OR($A302="",$B302=""),"",IFERROR(IF(N(INDEX(Contratos!$N$5:$N$204,MATCH($B302,Contratos!$A$5:$A$204,0)))&lt;1,"",DATE(YEAR($A302),MONTH($A302),MIN(INDEX(Contratos!$N$5:$N$204,MATCH($B302,Contratos!$A$5:$A$204,0)),DAY(EOMONTH($A302,0))))),""))</f>
        <v/>
      </c>
    </row>
    <row r="303" spans="1:13" x14ac:dyDescent="0.25">
      <c r="A303" s="44"/>
      <c r="B303" s="23"/>
      <c r="C303" s="45" t="str">
        <f>IF($B303="","",IFERROR(INDEX(Contratos!$G$5:$G$204,MATCH($B303,Contratos!$A$5:$A$204,0)),""))</f>
        <v/>
      </c>
      <c r="D303" s="26"/>
      <c r="E303" s="45" t="str">
        <f>IF($B303="","",N($C303)+N($D303))</f>
        <v/>
      </c>
      <c r="F303" s="25"/>
      <c r="G303" s="30" t="str">
        <f>IF($M303="","",MAX(0,IF($F303="",TODAY(),$F303)-$M303))</f>
        <v/>
      </c>
      <c r="H303" s="45" t="str">
        <f>IF($B303="","",IF(N($G303)=0,0,ROUND(N($C303)*IFERROR(INDEX(Contratos!$O$5:$O$204,MATCH($B303,Contratos!$A$5:$A$204,0)),0)*$G303,0)))</f>
        <v/>
      </c>
      <c r="I303" s="26"/>
      <c r="J303" s="45" t="str">
        <f>IF($B303="","",N($E303)+N($H303)-N($I303))</f>
        <v/>
      </c>
      <c r="K303" s="46" t="str">
        <f>IF($B303="","",IF(N($I303)&lt;=0,"Pendiente",IF(N($J303)&lt;=0,"Pagado","Parcial")))</f>
        <v/>
      </c>
      <c r="L303" s="45" t="str">
        <f>IF($B303="","",MIN(N($I303),N($C303)+N($H303)))</f>
        <v/>
      </c>
      <c r="M303" s="33" t="str">
        <f>IF(OR($A303="",$B303=""),"",IFERROR(IF(N(INDEX(Contratos!$N$5:$N$204,MATCH($B303,Contratos!$A$5:$A$204,0)))&lt;1,"",DATE(YEAR($A303),MONTH($A303),MIN(INDEX(Contratos!$N$5:$N$204,MATCH($B303,Contratos!$A$5:$A$204,0)),DAY(EOMONTH($A303,0))))),""))</f>
        <v/>
      </c>
    </row>
    <row r="304" spans="1:13" x14ac:dyDescent="0.25">
      <c r="A304" s="47"/>
      <c r="B304" s="36"/>
      <c r="C304" s="45" t="str">
        <f>IF($B304="","",IFERROR(INDEX(Contratos!$G$5:$G$204,MATCH($B304,Contratos!$A$5:$A$204,0)),""))</f>
        <v/>
      </c>
      <c r="D304" s="39"/>
      <c r="E304" s="45" t="str">
        <f>IF($B304="","",N($C304)+N($D304))</f>
        <v/>
      </c>
      <c r="F304" s="38"/>
      <c r="G304" s="30" t="str">
        <f>IF($M304="","",MAX(0,IF($F304="",TODAY(),$F304)-$M304))</f>
        <v/>
      </c>
      <c r="H304" s="45" t="str">
        <f>IF($B304="","",IF(N($G304)=0,0,ROUND(N($C304)*IFERROR(INDEX(Contratos!$O$5:$O$204,MATCH($B304,Contratos!$A$5:$A$204,0)),0)*$G304,0)))</f>
        <v/>
      </c>
      <c r="I304" s="39"/>
      <c r="J304" s="45" t="str">
        <f>IF($B304="","",N($E304)+N($H304)-N($I304))</f>
        <v/>
      </c>
      <c r="K304" s="46" t="str">
        <f>IF($B304="","",IF(N($I304)&lt;=0,"Pendiente",IF(N($J304)&lt;=0,"Pagado","Parcial")))</f>
        <v/>
      </c>
      <c r="L304" s="45" t="str">
        <f>IF($B304="","",MIN(N($I304),N($C304)+N($H304)))</f>
        <v/>
      </c>
      <c r="M304" s="33" t="str">
        <f>IF(OR($A304="",$B304=""),"",IFERROR(IF(N(INDEX(Contratos!$N$5:$N$204,MATCH($B304,Contratos!$A$5:$A$204,0)))&lt;1,"",DATE(YEAR($A304),MONTH($A304),MIN(INDEX(Contratos!$N$5:$N$204,MATCH($B304,Contratos!$A$5:$A$204,0)),DAY(EOMONTH($A304,0))))),""))</f>
        <v/>
      </c>
    </row>
    <row r="305" spans="1:13" x14ac:dyDescent="0.25">
      <c r="A305" s="44"/>
      <c r="B305" s="23"/>
      <c r="C305" s="45" t="str">
        <f>IF($B305="","",IFERROR(INDEX(Contratos!$G$5:$G$204,MATCH($B305,Contratos!$A$5:$A$204,0)),""))</f>
        <v/>
      </c>
      <c r="D305" s="26"/>
      <c r="E305" s="45" t="str">
        <f>IF($B305="","",N($C305)+N($D305))</f>
        <v/>
      </c>
      <c r="F305" s="25"/>
      <c r="G305" s="30" t="str">
        <f>IF($M305="","",MAX(0,IF($F305="",TODAY(),$F305)-$M305))</f>
        <v/>
      </c>
      <c r="H305" s="45" t="str">
        <f>IF($B305="","",IF(N($G305)=0,0,ROUND(N($C305)*IFERROR(INDEX(Contratos!$O$5:$O$204,MATCH($B305,Contratos!$A$5:$A$204,0)),0)*$G305,0)))</f>
        <v/>
      </c>
      <c r="I305" s="26"/>
      <c r="J305" s="45" t="str">
        <f>IF($B305="","",N($E305)+N($H305)-N($I305))</f>
        <v/>
      </c>
      <c r="K305" s="46" t="str">
        <f>IF($B305="","",IF(N($I305)&lt;=0,"Pendiente",IF(N($J305)&lt;=0,"Pagado","Parcial")))</f>
        <v/>
      </c>
      <c r="L305" s="45" t="str">
        <f>IF($B305="","",MIN(N($I305),N($C305)+N($H305)))</f>
        <v/>
      </c>
      <c r="M305" s="33" t="str">
        <f>IF(OR($A305="",$B305=""),"",IFERROR(IF(N(INDEX(Contratos!$N$5:$N$204,MATCH($B305,Contratos!$A$5:$A$204,0)))&lt;1,"",DATE(YEAR($A305),MONTH($A305),MIN(INDEX(Contratos!$N$5:$N$204,MATCH($B305,Contratos!$A$5:$A$204,0)),DAY(EOMONTH($A305,0))))),""))</f>
        <v/>
      </c>
    </row>
    <row r="306" spans="1:13" x14ac:dyDescent="0.25">
      <c r="A306" s="47"/>
      <c r="B306" s="36"/>
      <c r="C306" s="45" t="str">
        <f>IF($B306="","",IFERROR(INDEX(Contratos!$G$5:$G$204,MATCH($B306,Contratos!$A$5:$A$204,0)),""))</f>
        <v/>
      </c>
      <c r="D306" s="39"/>
      <c r="E306" s="45" t="str">
        <f>IF($B306="","",N($C306)+N($D306))</f>
        <v/>
      </c>
      <c r="F306" s="38"/>
      <c r="G306" s="30" t="str">
        <f>IF($M306="","",MAX(0,IF($F306="",TODAY(),$F306)-$M306))</f>
        <v/>
      </c>
      <c r="H306" s="45" t="str">
        <f>IF($B306="","",IF(N($G306)=0,0,ROUND(N($C306)*IFERROR(INDEX(Contratos!$O$5:$O$204,MATCH($B306,Contratos!$A$5:$A$204,0)),0)*$G306,0)))</f>
        <v/>
      </c>
      <c r="I306" s="39"/>
      <c r="J306" s="45" t="str">
        <f>IF($B306="","",N($E306)+N($H306)-N($I306))</f>
        <v/>
      </c>
      <c r="K306" s="46" t="str">
        <f>IF($B306="","",IF(N($I306)&lt;=0,"Pendiente",IF(N($J306)&lt;=0,"Pagado","Parcial")))</f>
        <v/>
      </c>
      <c r="L306" s="45" t="str">
        <f>IF($B306="","",MIN(N($I306),N($C306)+N($H306)))</f>
        <v/>
      </c>
      <c r="M306" s="33" t="str">
        <f>IF(OR($A306="",$B306=""),"",IFERROR(IF(N(INDEX(Contratos!$N$5:$N$204,MATCH($B306,Contratos!$A$5:$A$204,0)))&lt;1,"",DATE(YEAR($A306),MONTH($A306),MIN(INDEX(Contratos!$N$5:$N$204,MATCH($B306,Contratos!$A$5:$A$204,0)),DAY(EOMONTH($A306,0))))),""))</f>
        <v/>
      </c>
    </row>
    <row r="307" spans="1:13" x14ac:dyDescent="0.25">
      <c r="A307" s="44"/>
      <c r="B307" s="23"/>
      <c r="C307" s="45" t="str">
        <f>IF($B307="","",IFERROR(INDEX(Contratos!$G$5:$G$204,MATCH($B307,Contratos!$A$5:$A$204,0)),""))</f>
        <v/>
      </c>
      <c r="D307" s="26"/>
      <c r="E307" s="45" t="str">
        <f>IF($B307="","",N($C307)+N($D307))</f>
        <v/>
      </c>
      <c r="F307" s="25"/>
      <c r="G307" s="30" t="str">
        <f>IF($M307="","",MAX(0,IF($F307="",TODAY(),$F307)-$M307))</f>
        <v/>
      </c>
      <c r="H307" s="45" t="str">
        <f>IF($B307="","",IF(N($G307)=0,0,ROUND(N($C307)*IFERROR(INDEX(Contratos!$O$5:$O$204,MATCH($B307,Contratos!$A$5:$A$204,0)),0)*$G307,0)))</f>
        <v/>
      </c>
      <c r="I307" s="26"/>
      <c r="J307" s="45" t="str">
        <f>IF($B307="","",N($E307)+N($H307)-N($I307))</f>
        <v/>
      </c>
      <c r="K307" s="46" t="str">
        <f>IF($B307="","",IF(N($I307)&lt;=0,"Pendiente",IF(N($J307)&lt;=0,"Pagado","Parcial")))</f>
        <v/>
      </c>
      <c r="L307" s="45" t="str">
        <f>IF($B307="","",MIN(N($I307),N($C307)+N($H307)))</f>
        <v/>
      </c>
      <c r="M307" s="33" t="str">
        <f>IF(OR($A307="",$B307=""),"",IFERROR(IF(N(INDEX(Contratos!$N$5:$N$204,MATCH($B307,Contratos!$A$5:$A$204,0)))&lt;1,"",DATE(YEAR($A307),MONTH($A307),MIN(INDEX(Contratos!$N$5:$N$204,MATCH($B307,Contratos!$A$5:$A$204,0)),DAY(EOMONTH($A307,0))))),""))</f>
        <v/>
      </c>
    </row>
    <row r="308" spans="1:13" x14ac:dyDescent="0.25">
      <c r="A308" s="47"/>
      <c r="B308" s="36"/>
      <c r="C308" s="45" t="str">
        <f>IF($B308="","",IFERROR(INDEX(Contratos!$G$5:$G$204,MATCH($B308,Contratos!$A$5:$A$204,0)),""))</f>
        <v/>
      </c>
      <c r="D308" s="39"/>
      <c r="E308" s="45" t="str">
        <f>IF($B308="","",N($C308)+N($D308))</f>
        <v/>
      </c>
      <c r="F308" s="38"/>
      <c r="G308" s="30" t="str">
        <f>IF($M308="","",MAX(0,IF($F308="",TODAY(),$F308)-$M308))</f>
        <v/>
      </c>
      <c r="H308" s="45" t="str">
        <f>IF($B308="","",IF(N($G308)=0,0,ROUND(N($C308)*IFERROR(INDEX(Contratos!$O$5:$O$204,MATCH($B308,Contratos!$A$5:$A$204,0)),0)*$G308,0)))</f>
        <v/>
      </c>
      <c r="I308" s="39"/>
      <c r="J308" s="45" t="str">
        <f>IF($B308="","",N($E308)+N($H308)-N($I308))</f>
        <v/>
      </c>
      <c r="K308" s="46" t="str">
        <f>IF($B308="","",IF(N($I308)&lt;=0,"Pendiente",IF(N($J308)&lt;=0,"Pagado","Parcial")))</f>
        <v/>
      </c>
      <c r="L308" s="45" t="str">
        <f>IF($B308="","",MIN(N($I308),N($C308)+N($H308)))</f>
        <v/>
      </c>
      <c r="M308" s="33" t="str">
        <f>IF(OR($A308="",$B308=""),"",IFERROR(IF(N(INDEX(Contratos!$N$5:$N$204,MATCH($B308,Contratos!$A$5:$A$204,0)))&lt;1,"",DATE(YEAR($A308),MONTH($A308),MIN(INDEX(Contratos!$N$5:$N$204,MATCH($B308,Contratos!$A$5:$A$204,0)),DAY(EOMONTH($A308,0))))),""))</f>
        <v/>
      </c>
    </row>
    <row r="309" spans="1:13" x14ac:dyDescent="0.25">
      <c r="A309" s="44"/>
      <c r="B309" s="23"/>
      <c r="C309" s="45" t="str">
        <f>IF($B309="","",IFERROR(INDEX(Contratos!$G$5:$G$204,MATCH($B309,Contratos!$A$5:$A$204,0)),""))</f>
        <v/>
      </c>
      <c r="D309" s="26"/>
      <c r="E309" s="45" t="str">
        <f>IF($B309="","",N($C309)+N($D309))</f>
        <v/>
      </c>
      <c r="F309" s="25"/>
      <c r="G309" s="30" t="str">
        <f>IF($M309="","",MAX(0,IF($F309="",TODAY(),$F309)-$M309))</f>
        <v/>
      </c>
      <c r="H309" s="45" t="str">
        <f>IF($B309="","",IF(N($G309)=0,0,ROUND(N($C309)*IFERROR(INDEX(Contratos!$O$5:$O$204,MATCH($B309,Contratos!$A$5:$A$204,0)),0)*$G309,0)))</f>
        <v/>
      </c>
      <c r="I309" s="26"/>
      <c r="J309" s="45" t="str">
        <f>IF($B309="","",N($E309)+N($H309)-N($I309))</f>
        <v/>
      </c>
      <c r="K309" s="46" t="str">
        <f>IF($B309="","",IF(N($I309)&lt;=0,"Pendiente",IF(N($J309)&lt;=0,"Pagado","Parcial")))</f>
        <v/>
      </c>
      <c r="L309" s="45" t="str">
        <f>IF($B309="","",MIN(N($I309),N($C309)+N($H309)))</f>
        <v/>
      </c>
      <c r="M309" s="33" t="str">
        <f>IF(OR($A309="",$B309=""),"",IFERROR(IF(N(INDEX(Contratos!$N$5:$N$204,MATCH($B309,Contratos!$A$5:$A$204,0)))&lt;1,"",DATE(YEAR($A309),MONTH($A309),MIN(INDEX(Contratos!$N$5:$N$204,MATCH($B309,Contratos!$A$5:$A$204,0)),DAY(EOMONTH($A309,0))))),""))</f>
        <v/>
      </c>
    </row>
    <row r="310" spans="1:13" x14ac:dyDescent="0.25">
      <c r="A310" s="47"/>
      <c r="B310" s="36"/>
      <c r="C310" s="45" t="str">
        <f>IF($B310="","",IFERROR(INDEX(Contratos!$G$5:$G$204,MATCH($B310,Contratos!$A$5:$A$204,0)),""))</f>
        <v/>
      </c>
      <c r="D310" s="39"/>
      <c r="E310" s="45" t="str">
        <f>IF($B310="","",N($C310)+N($D310))</f>
        <v/>
      </c>
      <c r="F310" s="38"/>
      <c r="G310" s="30" t="str">
        <f>IF($M310="","",MAX(0,IF($F310="",TODAY(),$F310)-$M310))</f>
        <v/>
      </c>
      <c r="H310" s="45" t="str">
        <f>IF($B310="","",IF(N($G310)=0,0,ROUND(N($C310)*IFERROR(INDEX(Contratos!$O$5:$O$204,MATCH($B310,Contratos!$A$5:$A$204,0)),0)*$G310,0)))</f>
        <v/>
      </c>
      <c r="I310" s="39"/>
      <c r="J310" s="45" t="str">
        <f>IF($B310="","",N($E310)+N($H310)-N($I310))</f>
        <v/>
      </c>
      <c r="K310" s="46" t="str">
        <f>IF($B310="","",IF(N($I310)&lt;=0,"Pendiente",IF(N($J310)&lt;=0,"Pagado","Parcial")))</f>
        <v/>
      </c>
      <c r="L310" s="45" t="str">
        <f>IF($B310="","",MIN(N($I310),N($C310)+N($H310)))</f>
        <v/>
      </c>
      <c r="M310" s="33" t="str">
        <f>IF(OR($A310="",$B310=""),"",IFERROR(IF(N(INDEX(Contratos!$N$5:$N$204,MATCH($B310,Contratos!$A$5:$A$204,0)))&lt;1,"",DATE(YEAR($A310),MONTH($A310),MIN(INDEX(Contratos!$N$5:$N$204,MATCH($B310,Contratos!$A$5:$A$204,0)),DAY(EOMONTH($A310,0))))),""))</f>
        <v/>
      </c>
    </row>
    <row r="311" spans="1:13" x14ac:dyDescent="0.25">
      <c r="A311" s="44"/>
      <c r="B311" s="23"/>
      <c r="C311" s="45" t="str">
        <f>IF($B311="","",IFERROR(INDEX(Contratos!$G$5:$G$204,MATCH($B311,Contratos!$A$5:$A$204,0)),""))</f>
        <v/>
      </c>
      <c r="D311" s="26"/>
      <c r="E311" s="45" t="str">
        <f>IF($B311="","",N($C311)+N($D311))</f>
        <v/>
      </c>
      <c r="F311" s="25"/>
      <c r="G311" s="30" t="str">
        <f>IF($M311="","",MAX(0,IF($F311="",TODAY(),$F311)-$M311))</f>
        <v/>
      </c>
      <c r="H311" s="45" t="str">
        <f>IF($B311="","",IF(N($G311)=0,0,ROUND(N($C311)*IFERROR(INDEX(Contratos!$O$5:$O$204,MATCH($B311,Contratos!$A$5:$A$204,0)),0)*$G311,0)))</f>
        <v/>
      </c>
      <c r="I311" s="26"/>
      <c r="J311" s="45" t="str">
        <f>IF($B311="","",N($E311)+N($H311)-N($I311))</f>
        <v/>
      </c>
      <c r="K311" s="46" t="str">
        <f>IF($B311="","",IF(N($I311)&lt;=0,"Pendiente",IF(N($J311)&lt;=0,"Pagado","Parcial")))</f>
        <v/>
      </c>
      <c r="L311" s="45" t="str">
        <f>IF($B311="","",MIN(N($I311),N($C311)+N($H311)))</f>
        <v/>
      </c>
      <c r="M311" s="33" t="str">
        <f>IF(OR($A311="",$B311=""),"",IFERROR(IF(N(INDEX(Contratos!$N$5:$N$204,MATCH($B311,Contratos!$A$5:$A$204,0)))&lt;1,"",DATE(YEAR($A311),MONTH($A311),MIN(INDEX(Contratos!$N$5:$N$204,MATCH($B311,Contratos!$A$5:$A$204,0)),DAY(EOMONTH($A311,0))))),""))</f>
        <v/>
      </c>
    </row>
    <row r="312" spans="1:13" x14ac:dyDescent="0.25">
      <c r="A312" s="47"/>
      <c r="B312" s="36"/>
      <c r="C312" s="45" t="str">
        <f>IF($B312="","",IFERROR(INDEX(Contratos!$G$5:$G$204,MATCH($B312,Contratos!$A$5:$A$204,0)),""))</f>
        <v/>
      </c>
      <c r="D312" s="39"/>
      <c r="E312" s="45" t="str">
        <f>IF($B312="","",N($C312)+N($D312))</f>
        <v/>
      </c>
      <c r="F312" s="38"/>
      <c r="G312" s="30" t="str">
        <f>IF($M312="","",MAX(0,IF($F312="",TODAY(),$F312)-$M312))</f>
        <v/>
      </c>
      <c r="H312" s="45" t="str">
        <f>IF($B312="","",IF(N($G312)=0,0,ROUND(N($C312)*IFERROR(INDEX(Contratos!$O$5:$O$204,MATCH($B312,Contratos!$A$5:$A$204,0)),0)*$G312,0)))</f>
        <v/>
      </c>
      <c r="I312" s="39"/>
      <c r="J312" s="45" t="str">
        <f>IF($B312="","",N($E312)+N($H312)-N($I312))</f>
        <v/>
      </c>
      <c r="K312" s="46" t="str">
        <f>IF($B312="","",IF(N($I312)&lt;=0,"Pendiente",IF(N($J312)&lt;=0,"Pagado","Parcial")))</f>
        <v/>
      </c>
      <c r="L312" s="45" t="str">
        <f>IF($B312="","",MIN(N($I312),N($C312)+N($H312)))</f>
        <v/>
      </c>
      <c r="M312" s="33" t="str">
        <f>IF(OR($A312="",$B312=""),"",IFERROR(IF(N(INDEX(Contratos!$N$5:$N$204,MATCH($B312,Contratos!$A$5:$A$204,0)))&lt;1,"",DATE(YEAR($A312),MONTH($A312),MIN(INDEX(Contratos!$N$5:$N$204,MATCH($B312,Contratos!$A$5:$A$204,0)),DAY(EOMONTH($A312,0))))),""))</f>
        <v/>
      </c>
    </row>
    <row r="313" spans="1:13" x14ac:dyDescent="0.25">
      <c r="A313" s="44"/>
      <c r="B313" s="23"/>
      <c r="C313" s="45" t="str">
        <f>IF($B313="","",IFERROR(INDEX(Contratos!$G$5:$G$204,MATCH($B313,Contratos!$A$5:$A$204,0)),""))</f>
        <v/>
      </c>
      <c r="D313" s="26"/>
      <c r="E313" s="45" t="str">
        <f>IF($B313="","",N($C313)+N($D313))</f>
        <v/>
      </c>
      <c r="F313" s="25"/>
      <c r="G313" s="30" t="str">
        <f>IF($M313="","",MAX(0,IF($F313="",TODAY(),$F313)-$M313))</f>
        <v/>
      </c>
      <c r="H313" s="45" t="str">
        <f>IF($B313="","",IF(N($G313)=0,0,ROUND(N($C313)*IFERROR(INDEX(Contratos!$O$5:$O$204,MATCH($B313,Contratos!$A$5:$A$204,0)),0)*$G313,0)))</f>
        <v/>
      </c>
      <c r="I313" s="26"/>
      <c r="J313" s="45" t="str">
        <f>IF($B313="","",N($E313)+N($H313)-N($I313))</f>
        <v/>
      </c>
      <c r="K313" s="46" t="str">
        <f>IF($B313="","",IF(N($I313)&lt;=0,"Pendiente",IF(N($J313)&lt;=0,"Pagado","Parcial")))</f>
        <v/>
      </c>
      <c r="L313" s="45" t="str">
        <f>IF($B313="","",MIN(N($I313),N($C313)+N($H313)))</f>
        <v/>
      </c>
      <c r="M313" s="33" t="str">
        <f>IF(OR($A313="",$B313=""),"",IFERROR(IF(N(INDEX(Contratos!$N$5:$N$204,MATCH($B313,Contratos!$A$5:$A$204,0)))&lt;1,"",DATE(YEAR($A313),MONTH($A313),MIN(INDEX(Contratos!$N$5:$N$204,MATCH($B313,Contratos!$A$5:$A$204,0)),DAY(EOMONTH($A313,0))))),""))</f>
        <v/>
      </c>
    </row>
    <row r="314" spans="1:13" x14ac:dyDescent="0.25">
      <c r="A314" s="47"/>
      <c r="B314" s="36"/>
      <c r="C314" s="45" t="str">
        <f>IF($B314="","",IFERROR(INDEX(Contratos!$G$5:$G$204,MATCH($B314,Contratos!$A$5:$A$204,0)),""))</f>
        <v/>
      </c>
      <c r="D314" s="39"/>
      <c r="E314" s="45" t="str">
        <f>IF($B314="","",N($C314)+N($D314))</f>
        <v/>
      </c>
      <c r="F314" s="38"/>
      <c r="G314" s="30" t="str">
        <f>IF($M314="","",MAX(0,IF($F314="",TODAY(),$F314)-$M314))</f>
        <v/>
      </c>
      <c r="H314" s="45" t="str">
        <f>IF($B314="","",IF(N($G314)=0,0,ROUND(N($C314)*IFERROR(INDEX(Contratos!$O$5:$O$204,MATCH($B314,Contratos!$A$5:$A$204,0)),0)*$G314,0)))</f>
        <v/>
      </c>
      <c r="I314" s="39"/>
      <c r="J314" s="45" t="str">
        <f>IF($B314="","",N($E314)+N($H314)-N($I314))</f>
        <v/>
      </c>
      <c r="K314" s="46" t="str">
        <f>IF($B314="","",IF(N($I314)&lt;=0,"Pendiente",IF(N($J314)&lt;=0,"Pagado","Parcial")))</f>
        <v/>
      </c>
      <c r="L314" s="45" t="str">
        <f>IF($B314="","",MIN(N($I314),N($C314)+N($H314)))</f>
        <v/>
      </c>
      <c r="M314" s="33" t="str">
        <f>IF(OR($A314="",$B314=""),"",IFERROR(IF(N(INDEX(Contratos!$N$5:$N$204,MATCH($B314,Contratos!$A$5:$A$204,0)))&lt;1,"",DATE(YEAR($A314),MONTH($A314),MIN(INDEX(Contratos!$N$5:$N$204,MATCH($B314,Contratos!$A$5:$A$204,0)),DAY(EOMONTH($A314,0))))),""))</f>
        <v/>
      </c>
    </row>
    <row r="315" spans="1:13" x14ac:dyDescent="0.25">
      <c r="A315" s="44"/>
      <c r="B315" s="23"/>
      <c r="C315" s="45" t="str">
        <f>IF($B315="","",IFERROR(INDEX(Contratos!$G$5:$G$204,MATCH($B315,Contratos!$A$5:$A$204,0)),""))</f>
        <v/>
      </c>
      <c r="D315" s="26"/>
      <c r="E315" s="45" t="str">
        <f>IF($B315="","",N($C315)+N($D315))</f>
        <v/>
      </c>
      <c r="F315" s="25"/>
      <c r="G315" s="30" t="str">
        <f>IF($M315="","",MAX(0,IF($F315="",TODAY(),$F315)-$M315))</f>
        <v/>
      </c>
      <c r="H315" s="45" t="str">
        <f>IF($B315="","",IF(N($G315)=0,0,ROUND(N($C315)*IFERROR(INDEX(Contratos!$O$5:$O$204,MATCH($B315,Contratos!$A$5:$A$204,0)),0)*$G315,0)))</f>
        <v/>
      </c>
      <c r="I315" s="26"/>
      <c r="J315" s="45" t="str">
        <f>IF($B315="","",N($E315)+N($H315)-N($I315))</f>
        <v/>
      </c>
      <c r="K315" s="46" t="str">
        <f>IF($B315="","",IF(N($I315)&lt;=0,"Pendiente",IF(N($J315)&lt;=0,"Pagado","Parcial")))</f>
        <v/>
      </c>
      <c r="L315" s="45" t="str">
        <f>IF($B315="","",MIN(N($I315),N($C315)+N($H315)))</f>
        <v/>
      </c>
      <c r="M315" s="33" t="str">
        <f>IF(OR($A315="",$B315=""),"",IFERROR(IF(N(INDEX(Contratos!$N$5:$N$204,MATCH($B315,Contratos!$A$5:$A$204,0)))&lt;1,"",DATE(YEAR($A315),MONTH($A315),MIN(INDEX(Contratos!$N$5:$N$204,MATCH($B315,Contratos!$A$5:$A$204,0)),DAY(EOMONTH($A315,0))))),""))</f>
        <v/>
      </c>
    </row>
    <row r="316" spans="1:13" x14ac:dyDescent="0.25">
      <c r="A316" s="47"/>
      <c r="B316" s="36"/>
      <c r="C316" s="45" t="str">
        <f>IF($B316="","",IFERROR(INDEX(Contratos!$G$5:$G$204,MATCH($B316,Contratos!$A$5:$A$204,0)),""))</f>
        <v/>
      </c>
      <c r="D316" s="39"/>
      <c r="E316" s="45" t="str">
        <f>IF($B316="","",N($C316)+N($D316))</f>
        <v/>
      </c>
      <c r="F316" s="38"/>
      <c r="G316" s="30" t="str">
        <f>IF($M316="","",MAX(0,IF($F316="",TODAY(),$F316)-$M316))</f>
        <v/>
      </c>
      <c r="H316" s="45" t="str">
        <f>IF($B316="","",IF(N($G316)=0,0,ROUND(N($C316)*IFERROR(INDEX(Contratos!$O$5:$O$204,MATCH($B316,Contratos!$A$5:$A$204,0)),0)*$G316,0)))</f>
        <v/>
      </c>
      <c r="I316" s="39"/>
      <c r="J316" s="45" t="str">
        <f>IF($B316="","",N($E316)+N($H316)-N($I316))</f>
        <v/>
      </c>
      <c r="K316" s="46" t="str">
        <f>IF($B316="","",IF(N($I316)&lt;=0,"Pendiente",IF(N($J316)&lt;=0,"Pagado","Parcial")))</f>
        <v/>
      </c>
      <c r="L316" s="45" t="str">
        <f>IF($B316="","",MIN(N($I316),N($C316)+N($H316)))</f>
        <v/>
      </c>
      <c r="M316" s="33" t="str">
        <f>IF(OR($A316="",$B316=""),"",IFERROR(IF(N(INDEX(Contratos!$N$5:$N$204,MATCH($B316,Contratos!$A$5:$A$204,0)))&lt;1,"",DATE(YEAR($A316),MONTH($A316),MIN(INDEX(Contratos!$N$5:$N$204,MATCH($B316,Contratos!$A$5:$A$204,0)),DAY(EOMONTH($A316,0))))),""))</f>
        <v/>
      </c>
    </row>
    <row r="317" spans="1:13" x14ac:dyDescent="0.25">
      <c r="A317" s="44"/>
      <c r="B317" s="23"/>
      <c r="C317" s="45" t="str">
        <f>IF($B317="","",IFERROR(INDEX(Contratos!$G$5:$G$204,MATCH($B317,Contratos!$A$5:$A$204,0)),""))</f>
        <v/>
      </c>
      <c r="D317" s="26"/>
      <c r="E317" s="45" t="str">
        <f>IF($B317="","",N($C317)+N($D317))</f>
        <v/>
      </c>
      <c r="F317" s="25"/>
      <c r="G317" s="30" t="str">
        <f>IF($M317="","",MAX(0,IF($F317="",TODAY(),$F317)-$M317))</f>
        <v/>
      </c>
      <c r="H317" s="45" t="str">
        <f>IF($B317="","",IF(N($G317)=0,0,ROUND(N($C317)*IFERROR(INDEX(Contratos!$O$5:$O$204,MATCH($B317,Contratos!$A$5:$A$204,0)),0)*$G317,0)))</f>
        <v/>
      </c>
      <c r="I317" s="26"/>
      <c r="J317" s="45" t="str">
        <f>IF($B317="","",N($E317)+N($H317)-N($I317))</f>
        <v/>
      </c>
      <c r="K317" s="46" t="str">
        <f>IF($B317="","",IF(N($I317)&lt;=0,"Pendiente",IF(N($J317)&lt;=0,"Pagado","Parcial")))</f>
        <v/>
      </c>
      <c r="L317" s="45" t="str">
        <f>IF($B317="","",MIN(N($I317),N($C317)+N($H317)))</f>
        <v/>
      </c>
      <c r="M317" s="33" t="str">
        <f>IF(OR($A317="",$B317=""),"",IFERROR(IF(N(INDEX(Contratos!$N$5:$N$204,MATCH($B317,Contratos!$A$5:$A$204,0)))&lt;1,"",DATE(YEAR($A317),MONTH($A317),MIN(INDEX(Contratos!$N$5:$N$204,MATCH($B317,Contratos!$A$5:$A$204,0)),DAY(EOMONTH($A317,0))))),""))</f>
        <v/>
      </c>
    </row>
    <row r="318" spans="1:13" x14ac:dyDescent="0.25">
      <c r="A318" s="47"/>
      <c r="B318" s="36"/>
      <c r="C318" s="45" t="str">
        <f>IF($B318="","",IFERROR(INDEX(Contratos!$G$5:$G$204,MATCH($B318,Contratos!$A$5:$A$204,0)),""))</f>
        <v/>
      </c>
      <c r="D318" s="39"/>
      <c r="E318" s="45" t="str">
        <f>IF($B318="","",N($C318)+N($D318))</f>
        <v/>
      </c>
      <c r="F318" s="38"/>
      <c r="G318" s="30" t="str">
        <f>IF($M318="","",MAX(0,IF($F318="",TODAY(),$F318)-$M318))</f>
        <v/>
      </c>
      <c r="H318" s="45" t="str">
        <f>IF($B318="","",IF(N($G318)=0,0,ROUND(N($C318)*IFERROR(INDEX(Contratos!$O$5:$O$204,MATCH($B318,Contratos!$A$5:$A$204,0)),0)*$G318,0)))</f>
        <v/>
      </c>
      <c r="I318" s="39"/>
      <c r="J318" s="45" t="str">
        <f>IF($B318="","",N($E318)+N($H318)-N($I318))</f>
        <v/>
      </c>
      <c r="K318" s="46" t="str">
        <f>IF($B318="","",IF(N($I318)&lt;=0,"Pendiente",IF(N($J318)&lt;=0,"Pagado","Parcial")))</f>
        <v/>
      </c>
      <c r="L318" s="45" t="str">
        <f>IF($B318="","",MIN(N($I318),N($C318)+N($H318)))</f>
        <v/>
      </c>
      <c r="M318" s="33" t="str">
        <f>IF(OR($A318="",$B318=""),"",IFERROR(IF(N(INDEX(Contratos!$N$5:$N$204,MATCH($B318,Contratos!$A$5:$A$204,0)))&lt;1,"",DATE(YEAR($A318),MONTH($A318),MIN(INDEX(Contratos!$N$5:$N$204,MATCH($B318,Contratos!$A$5:$A$204,0)),DAY(EOMONTH($A318,0))))),""))</f>
        <v/>
      </c>
    </row>
    <row r="319" spans="1:13" x14ac:dyDescent="0.25">
      <c r="A319" s="44"/>
      <c r="B319" s="23"/>
      <c r="C319" s="45" t="str">
        <f>IF($B319="","",IFERROR(INDEX(Contratos!$G$5:$G$204,MATCH($B319,Contratos!$A$5:$A$204,0)),""))</f>
        <v/>
      </c>
      <c r="D319" s="26"/>
      <c r="E319" s="45" t="str">
        <f>IF($B319="","",N($C319)+N($D319))</f>
        <v/>
      </c>
      <c r="F319" s="25"/>
      <c r="G319" s="30" t="str">
        <f>IF($M319="","",MAX(0,IF($F319="",TODAY(),$F319)-$M319))</f>
        <v/>
      </c>
      <c r="H319" s="45" t="str">
        <f>IF($B319="","",IF(N($G319)=0,0,ROUND(N($C319)*IFERROR(INDEX(Contratos!$O$5:$O$204,MATCH($B319,Contratos!$A$5:$A$204,0)),0)*$G319,0)))</f>
        <v/>
      </c>
      <c r="I319" s="26"/>
      <c r="J319" s="45" t="str">
        <f>IF($B319="","",N($E319)+N($H319)-N($I319))</f>
        <v/>
      </c>
      <c r="K319" s="46" t="str">
        <f>IF($B319="","",IF(N($I319)&lt;=0,"Pendiente",IF(N($J319)&lt;=0,"Pagado","Parcial")))</f>
        <v/>
      </c>
      <c r="L319" s="45" t="str">
        <f>IF($B319="","",MIN(N($I319),N($C319)+N($H319)))</f>
        <v/>
      </c>
      <c r="M319" s="33" t="str">
        <f>IF(OR($A319="",$B319=""),"",IFERROR(IF(N(INDEX(Contratos!$N$5:$N$204,MATCH($B319,Contratos!$A$5:$A$204,0)))&lt;1,"",DATE(YEAR($A319),MONTH($A319),MIN(INDEX(Contratos!$N$5:$N$204,MATCH($B319,Contratos!$A$5:$A$204,0)),DAY(EOMONTH($A319,0))))),""))</f>
        <v/>
      </c>
    </row>
    <row r="320" spans="1:13" x14ac:dyDescent="0.25">
      <c r="A320" s="47"/>
      <c r="B320" s="36"/>
      <c r="C320" s="45" t="str">
        <f>IF($B320="","",IFERROR(INDEX(Contratos!$G$5:$G$204,MATCH($B320,Contratos!$A$5:$A$204,0)),""))</f>
        <v/>
      </c>
      <c r="D320" s="39"/>
      <c r="E320" s="45" t="str">
        <f>IF($B320="","",N($C320)+N($D320))</f>
        <v/>
      </c>
      <c r="F320" s="38"/>
      <c r="G320" s="30" t="str">
        <f>IF($M320="","",MAX(0,IF($F320="",TODAY(),$F320)-$M320))</f>
        <v/>
      </c>
      <c r="H320" s="45" t="str">
        <f>IF($B320="","",IF(N($G320)=0,0,ROUND(N($C320)*IFERROR(INDEX(Contratos!$O$5:$O$204,MATCH($B320,Contratos!$A$5:$A$204,0)),0)*$G320,0)))</f>
        <v/>
      </c>
      <c r="I320" s="39"/>
      <c r="J320" s="45" t="str">
        <f>IF($B320="","",N($E320)+N($H320)-N($I320))</f>
        <v/>
      </c>
      <c r="K320" s="46" t="str">
        <f>IF($B320="","",IF(N($I320)&lt;=0,"Pendiente",IF(N($J320)&lt;=0,"Pagado","Parcial")))</f>
        <v/>
      </c>
      <c r="L320" s="45" t="str">
        <f>IF($B320="","",MIN(N($I320),N($C320)+N($H320)))</f>
        <v/>
      </c>
      <c r="M320" s="33" t="str">
        <f>IF(OR($A320="",$B320=""),"",IFERROR(IF(N(INDEX(Contratos!$N$5:$N$204,MATCH($B320,Contratos!$A$5:$A$204,0)))&lt;1,"",DATE(YEAR($A320),MONTH($A320),MIN(INDEX(Contratos!$N$5:$N$204,MATCH($B320,Contratos!$A$5:$A$204,0)),DAY(EOMONTH($A320,0))))),""))</f>
        <v/>
      </c>
    </row>
    <row r="321" spans="1:13" x14ac:dyDescent="0.25">
      <c r="A321" s="44"/>
      <c r="B321" s="23"/>
      <c r="C321" s="45" t="str">
        <f>IF($B321="","",IFERROR(INDEX(Contratos!$G$5:$G$204,MATCH($B321,Contratos!$A$5:$A$204,0)),""))</f>
        <v/>
      </c>
      <c r="D321" s="26"/>
      <c r="E321" s="45" t="str">
        <f>IF($B321="","",N($C321)+N($D321))</f>
        <v/>
      </c>
      <c r="F321" s="25"/>
      <c r="G321" s="30" t="str">
        <f>IF($M321="","",MAX(0,IF($F321="",TODAY(),$F321)-$M321))</f>
        <v/>
      </c>
      <c r="H321" s="45" t="str">
        <f>IF($B321="","",IF(N($G321)=0,0,ROUND(N($C321)*IFERROR(INDEX(Contratos!$O$5:$O$204,MATCH($B321,Contratos!$A$5:$A$204,0)),0)*$G321,0)))</f>
        <v/>
      </c>
      <c r="I321" s="26"/>
      <c r="J321" s="45" t="str">
        <f>IF($B321="","",N($E321)+N($H321)-N($I321))</f>
        <v/>
      </c>
      <c r="K321" s="46" t="str">
        <f>IF($B321="","",IF(N($I321)&lt;=0,"Pendiente",IF(N($J321)&lt;=0,"Pagado","Parcial")))</f>
        <v/>
      </c>
      <c r="L321" s="45" t="str">
        <f>IF($B321="","",MIN(N($I321),N($C321)+N($H321)))</f>
        <v/>
      </c>
      <c r="M321" s="33" t="str">
        <f>IF(OR($A321="",$B321=""),"",IFERROR(IF(N(INDEX(Contratos!$N$5:$N$204,MATCH($B321,Contratos!$A$5:$A$204,0)))&lt;1,"",DATE(YEAR($A321),MONTH($A321),MIN(INDEX(Contratos!$N$5:$N$204,MATCH($B321,Contratos!$A$5:$A$204,0)),DAY(EOMONTH($A321,0))))),""))</f>
        <v/>
      </c>
    </row>
    <row r="322" spans="1:13" x14ac:dyDescent="0.25">
      <c r="A322" s="47"/>
      <c r="B322" s="36"/>
      <c r="C322" s="45" t="str">
        <f>IF($B322="","",IFERROR(INDEX(Contratos!$G$5:$G$204,MATCH($B322,Contratos!$A$5:$A$204,0)),""))</f>
        <v/>
      </c>
      <c r="D322" s="39"/>
      <c r="E322" s="45" t="str">
        <f>IF($B322="","",N($C322)+N($D322))</f>
        <v/>
      </c>
      <c r="F322" s="38"/>
      <c r="G322" s="30" t="str">
        <f>IF($M322="","",MAX(0,IF($F322="",TODAY(),$F322)-$M322))</f>
        <v/>
      </c>
      <c r="H322" s="45" t="str">
        <f>IF($B322="","",IF(N($G322)=0,0,ROUND(N($C322)*IFERROR(INDEX(Contratos!$O$5:$O$204,MATCH($B322,Contratos!$A$5:$A$204,0)),0)*$G322,0)))</f>
        <v/>
      </c>
      <c r="I322" s="39"/>
      <c r="J322" s="45" t="str">
        <f>IF($B322="","",N($E322)+N($H322)-N($I322))</f>
        <v/>
      </c>
      <c r="K322" s="46" t="str">
        <f>IF($B322="","",IF(N($I322)&lt;=0,"Pendiente",IF(N($J322)&lt;=0,"Pagado","Parcial")))</f>
        <v/>
      </c>
      <c r="L322" s="45" t="str">
        <f>IF($B322="","",MIN(N($I322),N($C322)+N($H322)))</f>
        <v/>
      </c>
      <c r="M322" s="33" t="str">
        <f>IF(OR($A322="",$B322=""),"",IFERROR(IF(N(INDEX(Contratos!$N$5:$N$204,MATCH($B322,Contratos!$A$5:$A$204,0)))&lt;1,"",DATE(YEAR($A322),MONTH($A322),MIN(INDEX(Contratos!$N$5:$N$204,MATCH($B322,Contratos!$A$5:$A$204,0)),DAY(EOMONTH($A322,0))))),""))</f>
        <v/>
      </c>
    </row>
    <row r="323" spans="1:13" x14ac:dyDescent="0.25">
      <c r="A323" s="44"/>
      <c r="B323" s="23"/>
      <c r="C323" s="45" t="str">
        <f>IF($B323="","",IFERROR(INDEX(Contratos!$G$5:$G$204,MATCH($B323,Contratos!$A$5:$A$204,0)),""))</f>
        <v/>
      </c>
      <c r="D323" s="26"/>
      <c r="E323" s="45" t="str">
        <f>IF($B323="","",N($C323)+N($D323))</f>
        <v/>
      </c>
      <c r="F323" s="25"/>
      <c r="G323" s="30" t="str">
        <f>IF($M323="","",MAX(0,IF($F323="",TODAY(),$F323)-$M323))</f>
        <v/>
      </c>
      <c r="H323" s="45" t="str">
        <f>IF($B323="","",IF(N($G323)=0,0,ROUND(N($C323)*IFERROR(INDEX(Contratos!$O$5:$O$204,MATCH($B323,Contratos!$A$5:$A$204,0)),0)*$G323,0)))</f>
        <v/>
      </c>
      <c r="I323" s="26"/>
      <c r="J323" s="45" t="str">
        <f>IF($B323="","",N($E323)+N($H323)-N($I323))</f>
        <v/>
      </c>
      <c r="K323" s="46" t="str">
        <f>IF($B323="","",IF(N($I323)&lt;=0,"Pendiente",IF(N($J323)&lt;=0,"Pagado","Parcial")))</f>
        <v/>
      </c>
      <c r="L323" s="45" t="str">
        <f>IF($B323="","",MIN(N($I323),N($C323)+N($H323)))</f>
        <v/>
      </c>
      <c r="M323" s="33" t="str">
        <f>IF(OR($A323="",$B323=""),"",IFERROR(IF(N(INDEX(Contratos!$N$5:$N$204,MATCH($B323,Contratos!$A$5:$A$204,0)))&lt;1,"",DATE(YEAR($A323),MONTH($A323),MIN(INDEX(Contratos!$N$5:$N$204,MATCH($B323,Contratos!$A$5:$A$204,0)),DAY(EOMONTH($A323,0))))),""))</f>
        <v/>
      </c>
    </row>
    <row r="324" spans="1:13" x14ac:dyDescent="0.25">
      <c r="A324" s="47"/>
      <c r="B324" s="36"/>
      <c r="C324" s="45" t="str">
        <f>IF($B324="","",IFERROR(INDEX(Contratos!$G$5:$G$204,MATCH($B324,Contratos!$A$5:$A$204,0)),""))</f>
        <v/>
      </c>
      <c r="D324" s="39"/>
      <c r="E324" s="45" t="str">
        <f>IF($B324="","",N($C324)+N($D324))</f>
        <v/>
      </c>
      <c r="F324" s="38"/>
      <c r="G324" s="30" t="str">
        <f>IF($M324="","",MAX(0,IF($F324="",TODAY(),$F324)-$M324))</f>
        <v/>
      </c>
      <c r="H324" s="45" t="str">
        <f>IF($B324="","",IF(N($G324)=0,0,ROUND(N($C324)*IFERROR(INDEX(Contratos!$O$5:$O$204,MATCH($B324,Contratos!$A$5:$A$204,0)),0)*$G324,0)))</f>
        <v/>
      </c>
      <c r="I324" s="39"/>
      <c r="J324" s="45" t="str">
        <f>IF($B324="","",N($E324)+N($H324)-N($I324))</f>
        <v/>
      </c>
      <c r="K324" s="46" t="str">
        <f>IF($B324="","",IF(N($I324)&lt;=0,"Pendiente",IF(N($J324)&lt;=0,"Pagado","Parcial")))</f>
        <v/>
      </c>
      <c r="L324" s="45" t="str">
        <f>IF($B324="","",MIN(N($I324),N($C324)+N($H324)))</f>
        <v/>
      </c>
      <c r="M324" s="33" t="str">
        <f>IF(OR($A324="",$B324=""),"",IFERROR(IF(N(INDEX(Contratos!$N$5:$N$204,MATCH($B324,Contratos!$A$5:$A$204,0)))&lt;1,"",DATE(YEAR($A324),MONTH($A324),MIN(INDEX(Contratos!$N$5:$N$204,MATCH($B324,Contratos!$A$5:$A$204,0)),DAY(EOMONTH($A324,0))))),""))</f>
        <v/>
      </c>
    </row>
    <row r="325" spans="1:13" x14ac:dyDescent="0.25">
      <c r="A325" s="44"/>
      <c r="B325" s="23"/>
      <c r="C325" s="45" t="str">
        <f>IF($B325="","",IFERROR(INDEX(Contratos!$G$5:$G$204,MATCH($B325,Contratos!$A$5:$A$204,0)),""))</f>
        <v/>
      </c>
      <c r="D325" s="26"/>
      <c r="E325" s="45" t="str">
        <f>IF($B325="","",N($C325)+N($D325))</f>
        <v/>
      </c>
      <c r="F325" s="25"/>
      <c r="G325" s="30" t="str">
        <f>IF($M325="","",MAX(0,IF($F325="",TODAY(),$F325)-$M325))</f>
        <v/>
      </c>
      <c r="H325" s="45" t="str">
        <f>IF($B325="","",IF(N($G325)=0,0,ROUND(N($C325)*IFERROR(INDEX(Contratos!$O$5:$O$204,MATCH($B325,Contratos!$A$5:$A$204,0)),0)*$G325,0)))</f>
        <v/>
      </c>
      <c r="I325" s="26"/>
      <c r="J325" s="45" t="str">
        <f>IF($B325="","",N($E325)+N($H325)-N($I325))</f>
        <v/>
      </c>
      <c r="K325" s="46" t="str">
        <f>IF($B325="","",IF(N($I325)&lt;=0,"Pendiente",IF(N($J325)&lt;=0,"Pagado","Parcial")))</f>
        <v/>
      </c>
      <c r="L325" s="45" t="str">
        <f>IF($B325="","",MIN(N($I325),N($C325)+N($H325)))</f>
        <v/>
      </c>
      <c r="M325" s="33" t="str">
        <f>IF(OR($A325="",$B325=""),"",IFERROR(IF(N(INDEX(Contratos!$N$5:$N$204,MATCH($B325,Contratos!$A$5:$A$204,0)))&lt;1,"",DATE(YEAR($A325),MONTH($A325),MIN(INDEX(Contratos!$N$5:$N$204,MATCH($B325,Contratos!$A$5:$A$204,0)),DAY(EOMONTH($A325,0))))),""))</f>
        <v/>
      </c>
    </row>
    <row r="326" spans="1:13" x14ac:dyDescent="0.25">
      <c r="A326" s="47"/>
      <c r="B326" s="36"/>
      <c r="C326" s="45" t="str">
        <f>IF($B326="","",IFERROR(INDEX(Contratos!$G$5:$G$204,MATCH($B326,Contratos!$A$5:$A$204,0)),""))</f>
        <v/>
      </c>
      <c r="D326" s="39"/>
      <c r="E326" s="45" t="str">
        <f>IF($B326="","",N($C326)+N($D326))</f>
        <v/>
      </c>
      <c r="F326" s="38"/>
      <c r="G326" s="30" t="str">
        <f>IF($M326="","",MAX(0,IF($F326="",TODAY(),$F326)-$M326))</f>
        <v/>
      </c>
      <c r="H326" s="45" t="str">
        <f>IF($B326="","",IF(N($G326)=0,0,ROUND(N($C326)*IFERROR(INDEX(Contratos!$O$5:$O$204,MATCH($B326,Contratos!$A$5:$A$204,0)),0)*$G326,0)))</f>
        <v/>
      </c>
      <c r="I326" s="39"/>
      <c r="J326" s="45" t="str">
        <f>IF($B326="","",N($E326)+N($H326)-N($I326))</f>
        <v/>
      </c>
      <c r="K326" s="46" t="str">
        <f>IF($B326="","",IF(N($I326)&lt;=0,"Pendiente",IF(N($J326)&lt;=0,"Pagado","Parcial")))</f>
        <v/>
      </c>
      <c r="L326" s="45" t="str">
        <f>IF($B326="","",MIN(N($I326),N($C326)+N($H326)))</f>
        <v/>
      </c>
      <c r="M326" s="33" t="str">
        <f>IF(OR($A326="",$B326=""),"",IFERROR(IF(N(INDEX(Contratos!$N$5:$N$204,MATCH($B326,Contratos!$A$5:$A$204,0)))&lt;1,"",DATE(YEAR($A326),MONTH($A326),MIN(INDEX(Contratos!$N$5:$N$204,MATCH($B326,Contratos!$A$5:$A$204,0)),DAY(EOMONTH($A326,0))))),""))</f>
        <v/>
      </c>
    </row>
    <row r="327" spans="1:13" x14ac:dyDescent="0.25">
      <c r="A327" s="44"/>
      <c r="B327" s="23"/>
      <c r="C327" s="45" t="str">
        <f>IF($B327="","",IFERROR(INDEX(Contratos!$G$5:$G$204,MATCH($B327,Contratos!$A$5:$A$204,0)),""))</f>
        <v/>
      </c>
      <c r="D327" s="26"/>
      <c r="E327" s="45" t="str">
        <f>IF($B327="","",N($C327)+N($D327))</f>
        <v/>
      </c>
      <c r="F327" s="25"/>
      <c r="G327" s="30" t="str">
        <f>IF($M327="","",MAX(0,IF($F327="",TODAY(),$F327)-$M327))</f>
        <v/>
      </c>
      <c r="H327" s="45" t="str">
        <f>IF($B327="","",IF(N($G327)=0,0,ROUND(N($C327)*IFERROR(INDEX(Contratos!$O$5:$O$204,MATCH($B327,Contratos!$A$5:$A$204,0)),0)*$G327,0)))</f>
        <v/>
      </c>
      <c r="I327" s="26"/>
      <c r="J327" s="45" t="str">
        <f>IF($B327="","",N($E327)+N($H327)-N($I327))</f>
        <v/>
      </c>
      <c r="K327" s="46" t="str">
        <f>IF($B327="","",IF(N($I327)&lt;=0,"Pendiente",IF(N($J327)&lt;=0,"Pagado","Parcial")))</f>
        <v/>
      </c>
      <c r="L327" s="45" t="str">
        <f>IF($B327="","",MIN(N($I327),N($C327)+N($H327)))</f>
        <v/>
      </c>
      <c r="M327" s="33" t="str">
        <f>IF(OR($A327="",$B327=""),"",IFERROR(IF(N(INDEX(Contratos!$N$5:$N$204,MATCH($B327,Contratos!$A$5:$A$204,0)))&lt;1,"",DATE(YEAR($A327),MONTH($A327),MIN(INDEX(Contratos!$N$5:$N$204,MATCH($B327,Contratos!$A$5:$A$204,0)),DAY(EOMONTH($A327,0))))),""))</f>
        <v/>
      </c>
    </row>
    <row r="328" spans="1:13" x14ac:dyDescent="0.25">
      <c r="A328" s="47"/>
      <c r="B328" s="36"/>
      <c r="C328" s="45" t="str">
        <f>IF($B328="","",IFERROR(INDEX(Contratos!$G$5:$G$204,MATCH($B328,Contratos!$A$5:$A$204,0)),""))</f>
        <v/>
      </c>
      <c r="D328" s="39"/>
      <c r="E328" s="45" t="str">
        <f>IF($B328="","",N($C328)+N($D328))</f>
        <v/>
      </c>
      <c r="F328" s="38"/>
      <c r="G328" s="30" t="str">
        <f>IF($M328="","",MAX(0,IF($F328="",TODAY(),$F328)-$M328))</f>
        <v/>
      </c>
      <c r="H328" s="45" t="str">
        <f>IF($B328="","",IF(N($G328)=0,0,ROUND(N($C328)*IFERROR(INDEX(Contratos!$O$5:$O$204,MATCH($B328,Contratos!$A$5:$A$204,0)),0)*$G328,0)))</f>
        <v/>
      </c>
      <c r="I328" s="39"/>
      <c r="J328" s="45" t="str">
        <f>IF($B328="","",N($E328)+N($H328)-N($I328))</f>
        <v/>
      </c>
      <c r="K328" s="46" t="str">
        <f>IF($B328="","",IF(N($I328)&lt;=0,"Pendiente",IF(N($J328)&lt;=0,"Pagado","Parcial")))</f>
        <v/>
      </c>
      <c r="L328" s="45" t="str">
        <f>IF($B328="","",MIN(N($I328),N($C328)+N($H328)))</f>
        <v/>
      </c>
      <c r="M328" s="33" t="str">
        <f>IF(OR($A328="",$B328=""),"",IFERROR(IF(N(INDEX(Contratos!$N$5:$N$204,MATCH($B328,Contratos!$A$5:$A$204,0)))&lt;1,"",DATE(YEAR($A328),MONTH($A328),MIN(INDEX(Contratos!$N$5:$N$204,MATCH($B328,Contratos!$A$5:$A$204,0)),DAY(EOMONTH($A328,0))))),""))</f>
        <v/>
      </c>
    </row>
    <row r="329" spans="1:13" x14ac:dyDescent="0.25">
      <c r="A329" s="44"/>
      <c r="B329" s="23"/>
      <c r="C329" s="45" t="str">
        <f>IF($B329="","",IFERROR(INDEX(Contratos!$G$5:$G$204,MATCH($B329,Contratos!$A$5:$A$204,0)),""))</f>
        <v/>
      </c>
      <c r="D329" s="26"/>
      <c r="E329" s="45" t="str">
        <f>IF($B329="","",N($C329)+N($D329))</f>
        <v/>
      </c>
      <c r="F329" s="25"/>
      <c r="G329" s="30" t="str">
        <f>IF($M329="","",MAX(0,IF($F329="",TODAY(),$F329)-$M329))</f>
        <v/>
      </c>
      <c r="H329" s="45" t="str">
        <f>IF($B329="","",IF(N($G329)=0,0,ROUND(N($C329)*IFERROR(INDEX(Contratos!$O$5:$O$204,MATCH($B329,Contratos!$A$5:$A$204,0)),0)*$G329,0)))</f>
        <v/>
      </c>
      <c r="I329" s="26"/>
      <c r="J329" s="45" t="str">
        <f>IF($B329="","",N($E329)+N($H329)-N($I329))</f>
        <v/>
      </c>
      <c r="K329" s="46" t="str">
        <f>IF($B329="","",IF(N($I329)&lt;=0,"Pendiente",IF(N($J329)&lt;=0,"Pagado","Parcial")))</f>
        <v/>
      </c>
      <c r="L329" s="45" t="str">
        <f>IF($B329="","",MIN(N($I329),N($C329)+N($H329)))</f>
        <v/>
      </c>
      <c r="M329" s="33" t="str">
        <f>IF(OR($A329="",$B329=""),"",IFERROR(IF(N(INDEX(Contratos!$N$5:$N$204,MATCH($B329,Contratos!$A$5:$A$204,0)))&lt;1,"",DATE(YEAR($A329),MONTH($A329),MIN(INDEX(Contratos!$N$5:$N$204,MATCH($B329,Contratos!$A$5:$A$204,0)),DAY(EOMONTH($A329,0))))),""))</f>
        <v/>
      </c>
    </row>
    <row r="330" spans="1:13" x14ac:dyDescent="0.25">
      <c r="A330" s="47"/>
      <c r="B330" s="36"/>
      <c r="C330" s="45" t="str">
        <f>IF($B330="","",IFERROR(INDEX(Contratos!$G$5:$G$204,MATCH($B330,Contratos!$A$5:$A$204,0)),""))</f>
        <v/>
      </c>
      <c r="D330" s="39"/>
      <c r="E330" s="45" t="str">
        <f>IF($B330="","",N($C330)+N($D330))</f>
        <v/>
      </c>
      <c r="F330" s="38"/>
      <c r="G330" s="30" t="str">
        <f>IF($M330="","",MAX(0,IF($F330="",TODAY(),$F330)-$M330))</f>
        <v/>
      </c>
      <c r="H330" s="45" t="str">
        <f>IF($B330="","",IF(N($G330)=0,0,ROUND(N($C330)*IFERROR(INDEX(Contratos!$O$5:$O$204,MATCH($B330,Contratos!$A$5:$A$204,0)),0)*$G330,0)))</f>
        <v/>
      </c>
      <c r="I330" s="39"/>
      <c r="J330" s="45" t="str">
        <f>IF($B330="","",N($E330)+N($H330)-N($I330))</f>
        <v/>
      </c>
      <c r="K330" s="46" t="str">
        <f>IF($B330="","",IF(N($I330)&lt;=0,"Pendiente",IF(N($J330)&lt;=0,"Pagado","Parcial")))</f>
        <v/>
      </c>
      <c r="L330" s="45" t="str">
        <f>IF($B330="","",MIN(N($I330),N($C330)+N($H330)))</f>
        <v/>
      </c>
      <c r="M330" s="33" t="str">
        <f>IF(OR($A330="",$B330=""),"",IFERROR(IF(N(INDEX(Contratos!$N$5:$N$204,MATCH($B330,Contratos!$A$5:$A$204,0)))&lt;1,"",DATE(YEAR($A330),MONTH($A330),MIN(INDEX(Contratos!$N$5:$N$204,MATCH($B330,Contratos!$A$5:$A$204,0)),DAY(EOMONTH($A330,0))))),""))</f>
        <v/>
      </c>
    </row>
    <row r="331" spans="1:13" x14ac:dyDescent="0.25">
      <c r="A331" s="44"/>
      <c r="B331" s="23"/>
      <c r="C331" s="45" t="str">
        <f>IF($B331="","",IFERROR(INDEX(Contratos!$G$5:$G$204,MATCH($B331,Contratos!$A$5:$A$204,0)),""))</f>
        <v/>
      </c>
      <c r="D331" s="26"/>
      <c r="E331" s="45" t="str">
        <f>IF($B331="","",N($C331)+N($D331))</f>
        <v/>
      </c>
      <c r="F331" s="25"/>
      <c r="G331" s="30" t="str">
        <f>IF($M331="","",MAX(0,IF($F331="",TODAY(),$F331)-$M331))</f>
        <v/>
      </c>
      <c r="H331" s="45" t="str">
        <f>IF($B331="","",IF(N($G331)=0,0,ROUND(N($C331)*IFERROR(INDEX(Contratos!$O$5:$O$204,MATCH($B331,Contratos!$A$5:$A$204,0)),0)*$G331,0)))</f>
        <v/>
      </c>
      <c r="I331" s="26"/>
      <c r="J331" s="45" t="str">
        <f>IF($B331="","",N($E331)+N($H331)-N($I331))</f>
        <v/>
      </c>
      <c r="K331" s="46" t="str">
        <f>IF($B331="","",IF(N($I331)&lt;=0,"Pendiente",IF(N($J331)&lt;=0,"Pagado","Parcial")))</f>
        <v/>
      </c>
      <c r="L331" s="45" t="str">
        <f>IF($B331="","",MIN(N($I331),N($C331)+N($H331)))</f>
        <v/>
      </c>
      <c r="M331" s="33" t="str">
        <f>IF(OR($A331="",$B331=""),"",IFERROR(IF(N(INDEX(Contratos!$N$5:$N$204,MATCH($B331,Contratos!$A$5:$A$204,0)))&lt;1,"",DATE(YEAR($A331),MONTH($A331),MIN(INDEX(Contratos!$N$5:$N$204,MATCH($B331,Contratos!$A$5:$A$204,0)),DAY(EOMONTH($A331,0))))),""))</f>
        <v/>
      </c>
    </row>
    <row r="332" spans="1:13" x14ac:dyDescent="0.25">
      <c r="A332" s="47"/>
      <c r="B332" s="36"/>
      <c r="C332" s="45" t="str">
        <f>IF($B332="","",IFERROR(INDEX(Contratos!$G$5:$G$204,MATCH($B332,Contratos!$A$5:$A$204,0)),""))</f>
        <v/>
      </c>
      <c r="D332" s="39"/>
      <c r="E332" s="45" t="str">
        <f>IF($B332="","",N($C332)+N($D332))</f>
        <v/>
      </c>
      <c r="F332" s="38"/>
      <c r="G332" s="30" t="str">
        <f>IF($M332="","",MAX(0,IF($F332="",TODAY(),$F332)-$M332))</f>
        <v/>
      </c>
      <c r="H332" s="45" t="str">
        <f>IF($B332="","",IF(N($G332)=0,0,ROUND(N($C332)*IFERROR(INDEX(Contratos!$O$5:$O$204,MATCH($B332,Contratos!$A$5:$A$204,0)),0)*$G332,0)))</f>
        <v/>
      </c>
      <c r="I332" s="39"/>
      <c r="J332" s="45" t="str">
        <f>IF($B332="","",N($E332)+N($H332)-N($I332))</f>
        <v/>
      </c>
      <c r="K332" s="46" t="str">
        <f>IF($B332="","",IF(N($I332)&lt;=0,"Pendiente",IF(N($J332)&lt;=0,"Pagado","Parcial")))</f>
        <v/>
      </c>
      <c r="L332" s="45" t="str">
        <f>IF($B332="","",MIN(N($I332),N($C332)+N($H332)))</f>
        <v/>
      </c>
      <c r="M332" s="33" t="str">
        <f>IF(OR($A332="",$B332=""),"",IFERROR(IF(N(INDEX(Contratos!$N$5:$N$204,MATCH($B332,Contratos!$A$5:$A$204,0)))&lt;1,"",DATE(YEAR($A332),MONTH($A332),MIN(INDEX(Contratos!$N$5:$N$204,MATCH($B332,Contratos!$A$5:$A$204,0)),DAY(EOMONTH($A332,0))))),""))</f>
        <v/>
      </c>
    </row>
    <row r="333" spans="1:13" x14ac:dyDescent="0.25">
      <c r="A333" s="44"/>
      <c r="B333" s="23"/>
      <c r="C333" s="45" t="str">
        <f>IF($B333="","",IFERROR(INDEX(Contratos!$G$5:$G$204,MATCH($B333,Contratos!$A$5:$A$204,0)),""))</f>
        <v/>
      </c>
      <c r="D333" s="26"/>
      <c r="E333" s="45" t="str">
        <f>IF($B333="","",N($C333)+N($D333))</f>
        <v/>
      </c>
      <c r="F333" s="25"/>
      <c r="G333" s="30" t="str">
        <f>IF($M333="","",MAX(0,IF($F333="",TODAY(),$F333)-$M333))</f>
        <v/>
      </c>
      <c r="H333" s="45" t="str">
        <f>IF($B333="","",IF(N($G333)=0,0,ROUND(N($C333)*IFERROR(INDEX(Contratos!$O$5:$O$204,MATCH($B333,Contratos!$A$5:$A$204,0)),0)*$G333,0)))</f>
        <v/>
      </c>
      <c r="I333" s="26"/>
      <c r="J333" s="45" t="str">
        <f>IF($B333="","",N($E333)+N($H333)-N($I333))</f>
        <v/>
      </c>
      <c r="K333" s="46" t="str">
        <f>IF($B333="","",IF(N($I333)&lt;=0,"Pendiente",IF(N($J333)&lt;=0,"Pagado","Parcial")))</f>
        <v/>
      </c>
      <c r="L333" s="45" t="str">
        <f>IF($B333="","",MIN(N($I333),N($C333)+N($H333)))</f>
        <v/>
      </c>
      <c r="M333" s="33" t="str">
        <f>IF(OR($A333="",$B333=""),"",IFERROR(IF(N(INDEX(Contratos!$N$5:$N$204,MATCH($B333,Contratos!$A$5:$A$204,0)))&lt;1,"",DATE(YEAR($A333),MONTH($A333),MIN(INDEX(Contratos!$N$5:$N$204,MATCH($B333,Contratos!$A$5:$A$204,0)),DAY(EOMONTH($A333,0))))),""))</f>
        <v/>
      </c>
    </row>
    <row r="334" spans="1:13" x14ac:dyDescent="0.25">
      <c r="A334" s="47"/>
      <c r="B334" s="36"/>
      <c r="C334" s="45" t="str">
        <f>IF($B334="","",IFERROR(INDEX(Contratos!$G$5:$G$204,MATCH($B334,Contratos!$A$5:$A$204,0)),""))</f>
        <v/>
      </c>
      <c r="D334" s="39"/>
      <c r="E334" s="45" t="str">
        <f>IF($B334="","",N($C334)+N($D334))</f>
        <v/>
      </c>
      <c r="F334" s="38"/>
      <c r="G334" s="30" t="str">
        <f>IF($M334="","",MAX(0,IF($F334="",TODAY(),$F334)-$M334))</f>
        <v/>
      </c>
      <c r="H334" s="45" t="str">
        <f>IF($B334="","",IF(N($G334)=0,0,ROUND(N($C334)*IFERROR(INDEX(Contratos!$O$5:$O$204,MATCH($B334,Contratos!$A$5:$A$204,0)),0)*$G334,0)))</f>
        <v/>
      </c>
      <c r="I334" s="39"/>
      <c r="J334" s="45" t="str">
        <f>IF($B334="","",N($E334)+N($H334)-N($I334))</f>
        <v/>
      </c>
      <c r="K334" s="46" t="str">
        <f>IF($B334="","",IF(N($I334)&lt;=0,"Pendiente",IF(N($J334)&lt;=0,"Pagado","Parcial")))</f>
        <v/>
      </c>
      <c r="L334" s="45" t="str">
        <f>IF($B334="","",MIN(N($I334),N($C334)+N($H334)))</f>
        <v/>
      </c>
      <c r="M334" s="33" t="str">
        <f>IF(OR($A334="",$B334=""),"",IFERROR(IF(N(INDEX(Contratos!$N$5:$N$204,MATCH($B334,Contratos!$A$5:$A$204,0)))&lt;1,"",DATE(YEAR($A334),MONTH($A334),MIN(INDEX(Contratos!$N$5:$N$204,MATCH($B334,Contratos!$A$5:$A$204,0)),DAY(EOMONTH($A334,0))))),""))</f>
        <v/>
      </c>
    </row>
    <row r="335" spans="1:13" x14ac:dyDescent="0.25">
      <c r="A335" s="44"/>
      <c r="B335" s="23"/>
      <c r="C335" s="45" t="str">
        <f>IF($B335="","",IFERROR(INDEX(Contratos!$G$5:$G$204,MATCH($B335,Contratos!$A$5:$A$204,0)),""))</f>
        <v/>
      </c>
      <c r="D335" s="26"/>
      <c r="E335" s="45" t="str">
        <f>IF($B335="","",N($C335)+N($D335))</f>
        <v/>
      </c>
      <c r="F335" s="25"/>
      <c r="G335" s="30" t="str">
        <f>IF($M335="","",MAX(0,IF($F335="",TODAY(),$F335)-$M335))</f>
        <v/>
      </c>
      <c r="H335" s="45" t="str">
        <f>IF($B335="","",IF(N($G335)=0,0,ROUND(N($C335)*IFERROR(INDEX(Contratos!$O$5:$O$204,MATCH($B335,Contratos!$A$5:$A$204,0)),0)*$G335,0)))</f>
        <v/>
      </c>
      <c r="I335" s="26"/>
      <c r="J335" s="45" t="str">
        <f>IF($B335="","",N($E335)+N($H335)-N($I335))</f>
        <v/>
      </c>
      <c r="K335" s="46" t="str">
        <f>IF($B335="","",IF(N($I335)&lt;=0,"Pendiente",IF(N($J335)&lt;=0,"Pagado","Parcial")))</f>
        <v/>
      </c>
      <c r="L335" s="45" t="str">
        <f>IF($B335="","",MIN(N($I335),N($C335)+N($H335)))</f>
        <v/>
      </c>
      <c r="M335" s="33" t="str">
        <f>IF(OR($A335="",$B335=""),"",IFERROR(IF(N(INDEX(Contratos!$N$5:$N$204,MATCH($B335,Contratos!$A$5:$A$204,0)))&lt;1,"",DATE(YEAR($A335),MONTH($A335),MIN(INDEX(Contratos!$N$5:$N$204,MATCH($B335,Contratos!$A$5:$A$204,0)),DAY(EOMONTH($A335,0))))),""))</f>
        <v/>
      </c>
    </row>
    <row r="336" spans="1:13" x14ac:dyDescent="0.25">
      <c r="A336" s="47"/>
      <c r="B336" s="36"/>
      <c r="C336" s="45" t="str">
        <f>IF($B336="","",IFERROR(INDEX(Contratos!$G$5:$G$204,MATCH($B336,Contratos!$A$5:$A$204,0)),""))</f>
        <v/>
      </c>
      <c r="D336" s="39"/>
      <c r="E336" s="45" t="str">
        <f>IF($B336="","",N($C336)+N($D336))</f>
        <v/>
      </c>
      <c r="F336" s="38"/>
      <c r="G336" s="30" t="str">
        <f>IF($M336="","",MAX(0,IF($F336="",TODAY(),$F336)-$M336))</f>
        <v/>
      </c>
      <c r="H336" s="45" t="str">
        <f>IF($B336="","",IF(N($G336)=0,0,ROUND(N($C336)*IFERROR(INDEX(Contratos!$O$5:$O$204,MATCH($B336,Contratos!$A$5:$A$204,0)),0)*$G336,0)))</f>
        <v/>
      </c>
      <c r="I336" s="39"/>
      <c r="J336" s="45" t="str">
        <f>IF($B336="","",N($E336)+N($H336)-N($I336))</f>
        <v/>
      </c>
      <c r="K336" s="46" t="str">
        <f>IF($B336="","",IF(N($I336)&lt;=0,"Pendiente",IF(N($J336)&lt;=0,"Pagado","Parcial")))</f>
        <v/>
      </c>
      <c r="L336" s="45" t="str">
        <f>IF($B336="","",MIN(N($I336),N($C336)+N($H336)))</f>
        <v/>
      </c>
      <c r="M336" s="33" t="str">
        <f>IF(OR($A336="",$B336=""),"",IFERROR(IF(N(INDEX(Contratos!$N$5:$N$204,MATCH($B336,Contratos!$A$5:$A$204,0)))&lt;1,"",DATE(YEAR($A336),MONTH($A336),MIN(INDEX(Contratos!$N$5:$N$204,MATCH($B336,Contratos!$A$5:$A$204,0)),DAY(EOMONTH($A336,0))))),""))</f>
        <v/>
      </c>
    </row>
    <row r="337" spans="1:13" x14ac:dyDescent="0.25">
      <c r="A337" s="44"/>
      <c r="B337" s="23"/>
      <c r="C337" s="45" t="str">
        <f>IF($B337="","",IFERROR(INDEX(Contratos!$G$5:$G$204,MATCH($B337,Contratos!$A$5:$A$204,0)),""))</f>
        <v/>
      </c>
      <c r="D337" s="26"/>
      <c r="E337" s="45" t="str">
        <f>IF($B337="","",N($C337)+N($D337))</f>
        <v/>
      </c>
      <c r="F337" s="25"/>
      <c r="G337" s="30" t="str">
        <f>IF($M337="","",MAX(0,IF($F337="",TODAY(),$F337)-$M337))</f>
        <v/>
      </c>
      <c r="H337" s="45" t="str">
        <f>IF($B337="","",IF(N($G337)=0,0,ROUND(N($C337)*IFERROR(INDEX(Contratos!$O$5:$O$204,MATCH($B337,Contratos!$A$5:$A$204,0)),0)*$G337,0)))</f>
        <v/>
      </c>
      <c r="I337" s="26"/>
      <c r="J337" s="45" t="str">
        <f>IF($B337="","",N($E337)+N($H337)-N($I337))</f>
        <v/>
      </c>
      <c r="K337" s="46" t="str">
        <f>IF($B337="","",IF(N($I337)&lt;=0,"Pendiente",IF(N($J337)&lt;=0,"Pagado","Parcial")))</f>
        <v/>
      </c>
      <c r="L337" s="45" t="str">
        <f>IF($B337="","",MIN(N($I337),N($C337)+N($H337)))</f>
        <v/>
      </c>
      <c r="M337" s="33" t="str">
        <f>IF(OR($A337="",$B337=""),"",IFERROR(IF(N(INDEX(Contratos!$N$5:$N$204,MATCH($B337,Contratos!$A$5:$A$204,0)))&lt;1,"",DATE(YEAR($A337),MONTH($A337),MIN(INDEX(Contratos!$N$5:$N$204,MATCH($B337,Contratos!$A$5:$A$204,0)),DAY(EOMONTH($A337,0))))),""))</f>
        <v/>
      </c>
    </row>
    <row r="338" spans="1:13" x14ac:dyDescent="0.25">
      <c r="A338" s="47"/>
      <c r="B338" s="36"/>
      <c r="C338" s="45" t="str">
        <f>IF($B338="","",IFERROR(INDEX(Contratos!$G$5:$G$204,MATCH($B338,Contratos!$A$5:$A$204,0)),""))</f>
        <v/>
      </c>
      <c r="D338" s="39"/>
      <c r="E338" s="45" t="str">
        <f>IF($B338="","",N($C338)+N($D338))</f>
        <v/>
      </c>
      <c r="F338" s="38"/>
      <c r="G338" s="30" t="str">
        <f>IF($M338="","",MAX(0,IF($F338="",TODAY(),$F338)-$M338))</f>
        <v/>
      </c>
      <c r="H338" s="45" t="str">
        <f>IF($B338="","",IF(N($G338)=0,0,ROUND(N($C338)*IFERROR(INDEX(Contratos!$O$5:$O$204,MATCH($B338,Contratos!$A$5:$A$204,0)),0)*$G338,0)))</f>
        <v/>
      </c>
      <c r="I338" s="39"/>
      <c r="J338" s="45" t="str">
        <f>IF($B338="","",N($E338)+N($H338)-N($I338))</f>
        <v/>
      </c>
      <c r="K338" s="46" t="str">
        <f>IF($B338="","",IF(N($I338)&lt;=0,"Pendiente",IF(N($J338)&lt;=0,"Pagado","Parcial")))</f>
        <v/>
      </c>
      <c r="L338" s="45" t="str">
        <f>IF($B338="","",MIN(N($I338),N($C338)+N($H338)))</f>
        <v/>
      </c>
      <c r="M338" s="33" t="str">
        <f>IF(OR($A338="",$B338=""),"",IFERROR(IF(N(INDEX(Contratos!$N$5:$N$204,MATCH($B338,Contratos!$A$5:$A$204,0)))&lt;1,"",DATE(YEAR($A338),MONTH($A338),MIN(INDEX(Contratos!$N$5:$N$204,MATCH($B338,Contratos!$A$5:$A$204,0)),DAY(EOMONTH($A338,0))))),""))</f>
        <v/>
      </c>
    </row>
    <row r="339" spans="1:13" x14ac:dyDescent="0.25">
      <c r="A339" s="44"/>
      <c r="B339" s="23"/>
      <c r="C339" s="45" t="str">
        <f>IF($B339="","",IFERROR(INDEX(Contratos!$G$5:$G$204,MATCH($B339,Contratos!$A$5:$A$204,0)),""))</f>
        <v/>
      </c>
      <c r="D339" s="26"/>
      <c r="E339" s="45" t="str">
        <f>IF($B339="","",N($C339)+N($D339))</f>
        <v/>
      </c>
      <c r="F339" s="25"/>
      <c r="G339" s="30" t="str">
        <f>IF($M339="","",MAX(0,IF($F339="",TODAY(),$F339)-$M339))</f>
        <v/>
      </c>
      <c r="H339" s="45" t="str">
        <f>IF($B339="","",IF(N($G339)=0,0,ROUND(N($C339)*IFERROR(INDEX(Contratos!$O$5:$O$204,MATCH($B339,Contratos!$A$5:$A$204,0)),0)*$G339,0)))</f>
        <v/>
      </c>
      <c r="I339" s="26"/>
      <c r="J339" s="45" t="str">
        <f>IF($B339="","",N($E339)+N($H339)-N($I339))</f>
        <v/>
      </c>
      <c r="K339" s="46" t="str">
        <f>IF($B339="","",IF(N($I339)&lt;=0,"Pendiente",IF(N($J339)&lt;=0,"Pagado","Parcial")))</f>
        <v/>
      </c>
      <c r="L339" s="45" t="str">
        <f>IF($B339="","",MIN(N($I339),N($C339)+N($H339)))</f>
        <v/>
      </c>
      <c r="M339" s="33" t="str">
        <f>IF(OR($A339="",$B339=""),"",IFERROR(IF(N(INDEX(Contratos!$N$5:$N$204,MATCH($B339,Contratos!$A$5:$A$204,0)))&lt;1,"",DATE(YEAR($A339),MONTH($A339),MIN(INDEX(Contratos!$N$5:$N$204,MATCH($B339,Contratos!$A$5:$A$204,0)),DAY(EOMONTH($A339,0))))),""))</f>
        <v/>
      </c>
    </row>
    <row r="340" spans="1:13" x14ac:dyDescent="0.25">
      <c r="A340" s="47"/>
      <c r="B340" s="36"/>
      <c r="C340" s="45" t="str">
        <f>IF($B340="","",IFERROR(INDEX(Contratos!$G$5:$G$204,MATCH($B340,Contratos!$A$5:$A$204,0)),""))</f>
        <v/>
      </c>
      <c r="D340" s="39"/>
      <c r="E340" s="45" t="str">
        <f>IF($B340="","",N($C340)+N($D340))</f>
        <v/>
      </c>
      <c r="F340" s="38"/>
      <c r="G340" s="30" t="str">
        <f>IF($M340="","",MAX(0,IF($F340="",TODAY(),$F340)-$M340))</f>
        <v/>
      </c>
      <c r="H340" s="45" t="str">
        <f>IF($B340="","",IF(N($G340)=0,0,ROUND(N($C340)*IFERROR(INDEX(Contratos!$O$5:$O$204,MATCH($B340,Contratos!$A$5:$A$204,0)),0)*$G340,0)))</f>
        <v/>
      </c>
      <c r="I340" s="39"/>
      <c r="J340" s="45" t="str">
        <f>IF($B340="","",N($E340)+N($H340)-N($I340))</f>
        <v/>
      </c>
      <c r="K340" s="46" t="str">
        <f>IF($B340="","",IF(N($I340)&lt;=0,"Pendiente",IF(N($J340)&lt;=0,"Pagado","Parcial")))</f>
        <v/>
      </c>
      <c r="L340" s="45" t="str">
        <f>IF($B340="","",MIN(N($I340),N($C340)+N($H340)))</f>
        <v/>
      </c>
      <c r="M340" s="33" t="str">
        <f>IF(OR($A340="",$B340=""),"",IFERROR(IF(N(INDEX(Contratos!$N$5:$N$204,MATCH($B340,Contratos!$A$5:$A$204,0)))&lt;1,"",DATE(YEAR($A340),MONTH($A340),MIN(INDEX(Contratos!$N$5:$N$204,MATCH($B340,Contratos!$A$5:$A$204,0)),DAY(EOMONTH($A340,0))))),""))</f>
        <v/>
      </c>
    </row>
    <row r="341" spans="1:13" x14ac:dyDescent="0.25">
      <c r="A341" s="44"/>
      <c r="B341" s="23"/>
      <c r="C341" s="45" t="str">
        <f>IF($B341="","",IFERROR(INDEX(Contratos!$G$5:$G$204,MATCH($B341,Contratos!$A$5:$A$204,0)),""))</f>
        <v/>
      </c>
      <c r="D341" s="26"/>
      <c r="E341" s="45" t="str">
        <f>IF($B341="","",N($C341)+N($D341))</f>
        <v/>
      </c>
      <c r="F341" s="25"/>
      <c r="G341" s="30" t="str">
        <f>IF($M341="","",MAX(0,IF($F341="",TODAY(),$F341)-$M341))</f>
        <v/>
      </c>
      <c r="H341" s="45" t="str">
        <f>IF($B341="","",IF(N($G341)=0,0,ROUND(N($C341)*IFERROR(INDEX(Contratos!$O$5:$O$204,MATCH($B341,Contratos!$A$5:$A$204,0)),0)*$G341,0)))</f>
        <v/>
      </c>
      <c r="I341" s="26"/>
      <c r="J341" s="45" t="str">
        <f>IF($B341="","",N($E341)+N($H341)-N($I341))</f>
        <v/>
      </c>
      <c r="K341" s="46" t="str">
        <f>IF($B341="","",IF(N($I341)&lt;=0,"Pendiente",IF(N($J341)&lt;=0,"Pagado","Parcial")))</f>
        <v/>
      </c>
      <c r="L341" s="45" t="str">
        <f>IF($B341="","",MIN(N($I341),N($C341)+N($H341)))</f>
        <v/>
      </c>
      <c r="M341" s="33" t="str">
        <f>IF(OR($A341="",$B341=""),"",IFERROR(IF(N(INDEX(Contratos!$N$5:$N$204,MATCH($B341,Contratos!$A$5:$A$204,0)))&lt;1,"",DATE(YEAR($A341),MONTH($A341),MIN(INDEX(Contratos!$N$5:$N$204,MATCH($B341,Contratos!$A$5:$A$204,0)),DAY(EOMONTH($A341,0))))),""))</f>
        <v/>
      </c>
    </row>
    <row r="342" spans="1:13" x14ac:dyDescent="0.25">
      <c r="A342" s="47"/>
      <c r="B342" s="36"/>
      <c r="C342" s="45" t="str">
        <f>IF($B342="","",IFERROR(INDEX(Contratos!$G$5:$G$204,MATCH($B342,Contratos!$A$5:$A$204,0)),""))</f>
        <v/>
      </c>
      <c r="D342" s="39"/>
      <c r="E342" s="45" t="str">
        <f>IF($B342="","",N($C342)+N($D342))</f>
        <v/>
      </c>
      <c r="F342" s="38"/>
      <c r="G342" s="30" t="str">
        <f>IF($M342="","",MAX(0,IF($F342="",TODAY(),$F342)-$M342))</f>
        <v/>
      </c>
      <c r="H342" s="45" t="str">
        <f>IF($B342="","",IF(N($G342)=0,0,ROUND(N($C342)*IFERROR(INDEX(Contratos!$O$5:$O$204,MATCH($B342,Contratos!$A$5:$A$204,0)),0)*$G342,0)))</f>
        <v/>
      </c>
      <c r="I342" s="39"/>
      <c r="J342" s="45" t="str">
        <f>IF($B342="","",N($E342)+N($H342)-N($I342))</f>
        <v/>
      </c>
      <c r="K342" s="46" t="str">
        <f>IF($B342="","",IF(N($I342)&lt;=0,"Pendiente",IF(N($J342)&lt;=0,"Pagado","Parcial")))</f>
        <v/>
      </c>
      <c r="L342" s="45" t="str">
        <f>IF($B342="","",MIN(N($I342),N($C342)+N($H342)))</f>
        <v/>
      </c>
      <c r="M342" s="33" t="str">
        <f>IF(OR($A342="",$B342=""),"",IFERROR(IF(N(INDEX(Contratos!$N$5:$N$204,MATCH($B342,Contratos!$A$5:$A$204,0)))&lt;1,"",DATE(YEAR($A342),MONTH($A342),MIN(INDEX(Contratos!$N$5:$N$204,MATCH($B342,Contratos!$A$5:$A$204,0)),DAY(EOMONTH($A342,0))))),""))</f>
        <v/>
      </c>
    </row>
    <row r="343" spans="1:13" x14ac:dyDescent="0.25">
      <c r="A343" s="44"/>
      <c r="B343" s="23"/>
      <c r="C343" s="45" t="str">
        <f>IF($B343="","",IFERROR(INDEX(Contratos!$G$5:$G$204,MATCH($B343,Contratos!$A$5:$A$204,0)),""))</f>
        <v/>
      </c>
      <c r="D343" s="26"/>
      <c r="E343" s="45" t="str">
        <f>IF($B343="","",N($C343)+N($D343))</f>
        <v/>
      </c>
      <c r="F343" s="25"/>
      <c r="G343" s="30" t="str">
        <f>IF($M343="","",MAX(0,IF($F343="",TODAY(),$F343)-$M343))</f>
        <v/>
      </c>
      <c r="H343" s="45" t="str">
        <f>IF($B343="","",IF(N($G343)=0,0,ROUND(N($C343)*IFERROR(INDEX(Contratos!$O$5:$O$204,MATCH($B343,Contratos!$A$5:$A$204,0)),0)*$G343,0)))</f>
        <v/>
      </c>
      <c r="I343" s="26"/>
      <c r="J343" s="45" t="str">
        <f>IF($B343="","",N($E343)+N($H343)-N($I343))</f>
        <v/>
      </c>
      <c r="K343" s="46" t="str">
        <f>IF($B343="","",IF(N($I343)&lt;=0,"Pendiente",IF(N($J343)&lt;=0,"Pagado","Parcial")))</f>
        <v/>
      </c>
      <c r="L343" s="45" t="str">
        <f>IF($B343="","",MIN(N($I343),N($C343)+N($H343)))</f>
        <v/>
      </c>
      <c r="M343" s="33" t="str">
        <f>IF(OR($A343="",$B343=""),"",IFERROR(IF(N(INDEX(Contratos!$N$5:$N$204,MATCH($B343,Contratos!$A$5:$A$204,0)))&lt;1,"",DATE(YEAR($A343),MONTH($A343),MIN(INDEX(Contratos!$N$5:$N$204,MATCH($B343,Contratos!$A$5:$A$204,0)),DAY(EOMONTH($A343,0))))),""))</f>
        <v/>
      </c>
    </row>
    <row r="344" spans="1:13" x14ac:dyDescent="0.25">
      <c r="A344" s="47"/>
      <c r="B344" s="36"/>
      <c r="C344" s="45" t="str">
        <f>IF($B344="","",IFERROR(INDEX(Contratos!$G$5:$G$204,MATCH($B344,Contratos!$A$5:$A$204,0)),""))</f>
        <v/>
      </c>
      <c r="D344" s="39"/>
      <c r="E344" s="45" t="str">
        <f>IF($B344="","",N($C344)+N($D344))</f>
        <v/>
      </c>
      <c r="F344" s="38"/>
      <c r="G344" s="30" t="str">
        <f>IF($M344="","",MAX(0,IF($F344="",TODAY(),$F344)-$M344))</f>
        <v/>
      </c>
      <c r="H344" s="45" t="str">
        <f>IF($B344="","",IF(N($G344)=0,0,ROUND(N($C344)*IFERROR(INDEX(Contratos!$O$5:$O$204,MATCH($B344,Contratos!$A$5:$A$204,0)),0)*$G344,0)))</f>
        <v/>
      </c>
      <c r="I344" s="39"/>
      <c r="J344" s="45" t="str">
        <f>IF($B344="","",N($E344)+N($H344)-N($I344))</f>
        <v/>
      </c>
      <c r="K344" s="46" t="str">
        <f>IF($B344="","",IF(N($I344)&lt;=0,"Pendiente",IF(N($J344)&lt;=0,"Pagado","Parcial")))</f>
        <v/>
      </c>
      <c r="L344" s="45" t="str">
        <f>IF($B344="","",MIN(N($I344),N($C344)+N($H344)))</f>
        <v/>
      </c>
      <c r="M344" s="33" t="str">
        <f>IF(OR($A344="",$B344=""),"",IFERROR(IF(N(INDEX(Contratos!$N$5:$N$204,MATCH($B344,Contratos!$A$5:$A$204,0)))&lt;1,"",DATE(YEAR($A344),MONTH($A344),MIN(INDEX(Contratos!$N$5:$N$204,MATCH($B344,Contratos!$A$5:$A$204,0)),DAY(EOMONTH($A344,0))))),""))</f>
        <v/>
      </c>
    </row>
    <row r="345" spans="1:13" x14ac:dyDescent="0.25">
      <c r="A345" s="44"/>
      <c r="B345" s="23"/>
      <c r="C345" s="45" t="str">
        <f>IF($B345="","",IFERROR(INDEX(Contratos!$G$5:$G$204,MATCH($B345,Contratos!$A$5:$A$204,0)),""))</f>
        <v/>
      </c>
      <c r="D345" s="26"/>
      <c r="E345" s="45" t="str">
        <f>IF($B345="","",N($C345)+N($D345))</f>
        <v/>
      </c>
      <c r="F345" s="25"/>
      <c r="G345" s="30" t="str">
        <f>IF($M345="","",MAX(0,IF($F345="",TODAY(),$F345)-$M345))</f>
        <v/>
      </c>
      <c r="H345" s="45" t="str">
        <f>IF($B345="","",IF(N($G345)=0,0,ROUND(N($C345)*IFERROR(INDEX(Contratos!$O$5:$O$204,MATCH($B345,Contratos!$A$5:$A$204,0)),0)*$G345,0)))</f>
        <v/>
      </c>
      <c r="I345" s="26"/>
      <c r="J345" s="45" t="str">
        <f>IF($B345="","",N($E345)+N($H345)-N($I345))</f>
        <v/>
      </c>
      <c r="K345" s="46" t="str">
        <f>IF($B345="","",IF(N($I345)&lt;=0,"Pendiente",IF(N($J345)&lt;=0,"Pagado","Parcial")))</f>
        <v/>
      </c>
      <c r="L345" s="45" t="str">
        <f>IF($B345="","",MIN(N($I345),N($C345)+N($H345)))</f>
        <v/>
      </c>
      <c r="M345" s="33" t="str">
        <f>IF(OR($A345="",$B345=""),"",IFERROR(IF(N(INDEX(Contratos!$N$5:$N$204,MATCH($B345,Contratos!$A$5:$A$204,0)))&lt;1,"",DATE(YEAR($A345),MONTH($A345),MIN(INDEX(Contratos!$N$5:$N$204,MATCH($B345,Contratos!$A$5:$A$204,0)),DAY(EOMONTH($A345,0))))),""))</f>
        <v/>
      </c>
    </row>
    <row r="346" spans="1:13" x14ac:dyDescent="0.25">
      <c r="A346" s="47"/>
      <c r="B346" s="36"/>
      <c r="C346" s="45" t="str">
        <f>IF($B346="","",IFERROR(INDEX(Contratos!$G$5:$G$204,MATCH($B346,Contratos!$A$5:$A$204,0)),""))</f>
        <v/>
      </c>
      <c r="D346" s="39"/>
      <c r="E346" s="45" t="str">
        <f>IF($B346="","",N($C346)+N($D346))</f>
        <v/>
      </c>
      <c r="F346" s="38"/>
      <c r="G346" s="30" t="str">
        <f>IF($M346="","",MAX(0,IF($F346="",TODAY(),$F346)-$M346))</f>
        <v/>
      </c>
      <c r="H346" s="45" t="str">
        <f>IF($B346="","",IF(N($G346)=0,0,ROUND(N($C346)*IFERROR(INDEX(Contratos!$O$5:$O$204,MATCH($B346,Contratos!$A$5:$A$204,0)),0)*$G346,0)))</f>
        <v/>
      </c>
      <c r="I346" s="39"/>
      <c r="J346" s="45" t="str">
        <f>IF($B346="","",N($E346)+N($H346)-N($I346))</f>
        <v/>
      </c>
      <c r="K346" s="46" t="str">
        <f>IF($B346="","",IF(N($I346)&lt;=0,"Pendiente",IF(N($J346)&lt;=0,"Pagado","Parcial")))</f>
        <v/>
      </c>
      <c r="L346" s="45" t="str">
        <f>IF($B346="","",MIN(N($I346),N($C346)+N($H346)))</f>
        <v/>
      </c>
      <c r="M346" s="33" t="str">
        <f>IF(OR($A346="",$B346=""),"",IFERROR(IF(N(INDEX(Contratos!$N$5:$N$204,MATCH($B346,Contratos!$A$5:$A$204,0)))&lt;1,"",DATE(YEAR($A346),MONTH($A346),MIN(INDEX(Contratos!$N$5:$N$204,MATCH($B346,Contratos!$A$5:$A$204,0)),DAY(EOMONTH($A346,0))))),""))</f>
        <v/>
      </c>
    </row>
    <row r="347" spans="1:13" x14ac:dyDescent="0.25">
      <c r="A347" s="44"/>
      <c r="B347" s="23"/>
      <c r="C347" s="45" t="str">
        <f>IF($B347="","",IFERROR(INDEX(Contratos!$G$5:$G$204,MATCH($B347,Contratos!$A$5:$A$204,0)),""))</f>
        <v/>
      </c>
      <c r="D347" s="26"/>
      <c r="E347" s="45" t="str">
        <f>IF($B347="","",N($C347)+N($D347))</f>
        <v/>
      </c>
      <c r="F347" s="25"/>
      <c r="G347" s="30" t="str">
        <f>IF($M347="","",MAX(0,IF($F347="",TODAY(),$F347)-$M347))</f>
        <v/>
      </c>
      <c r="H347" s="45" t="str">
        <f>IF($B347="","",IF(N($G347)=0,0,ROUND(N($C347)*IFERROR(INDEX(Contratos!$O$5:$O$204,MATCH($B347,Contratos!$A$5:$A$204,0)),0)*$G347,0)))</f>
        <v/>
      </c>
      <c r="I347" s="26"/>
      <c r="J347" s="45" t="str">
        <f>IF($B347="","",N($E347)+N($H347)-N($I347))</f>
        <v/>
      </c>
      <c r="K347" s="46" t="str">
        <f>IF($B347="","",IF(N($I347)&lt;=0,"Pendiente",IF(N($J347)&lt;=0,"Pagado","Parcial")))</f>
        <v/>
      </c>
      <c r="L347" s="45" t="str">
        <f>IF($B347="","",MIN(N($I347),N($C347)+N($H347)))</f>
        <v/>
      </c>
      <c r="M347" s="33" t="str">
        <f>IF(OR($A347="",$B347=""),"",IFERROR(IF(N(INDEX(Contratos!$N$5:$N$204,MATCH($B347,Contratos!$A$5:$A$204,0)))&lt;1,"",DATE(YEAR($A347),MONTH($A347),MIN(INDEX(Contratos!$N$5:$N$204,MATCH($B347,Contratos!$A$5:$A$204,0)),DAY(EOMONTH($A347,0))))),""))</f>
        <v/>
      </c>
    </row>
    <row r="348" spans="1:13" x14ac:dyDescent="0.25">
      <c r="A348" s="47"/>
      <c r="B348" s="36"/>
      <c r="C348" s="45" t="str">
        <f>IF($B348="","",IFERROR(INDEX(Contratos!$G$5:$G$204,MATCH($B348,Contratos!$A$5:$A$204,0)),""))</f>
        <v/>
      </c>
      <c r="D348" s="39"/>
      <c r="E348" s="45" t="str">
        <f>IF($B348="","",N($C348)+N($D348))</f>
        <v/>
      </c>
      <c r="F348" s="38"/>
      <c r="G348" s="30" t="str">
        <f>IF($M348="","",MAX(0,IF($F348="",TODAY(),$F348)-$M348))</f>
        <v/>
      </c>
      <c r="H348" s="45" t="str">
        <f>IF($B348="","",IF(N($G348)=0,0,ROUND(N($C348)*IFERROR(INDEX(Contratos!$O$5:$O$204,MATCH($B348,Contratos!$A$5:$A$204,0)),0)*$G348,0)))</f>
        <v/>
      </c>
      <c r="I348" s="39"/>
      <c r="J348" s="45" t="str">
        <f>IF($B348="","",N($E348)+N($H348)-N($I348))</f>
        <v/>
      </c>
      <c r="K348" s="46" t="str">
        <f>IF($B348="","",IF(N($I348)&lt;=0,"Pendiente",IF(N($J348)&lt;=0,"Pagado","Parcial")))</f>
        <v/>
      </c>
      <c r="L348" s="45" t="str">
        <f>IF($B348="","",MIN(N($I348),N($C348)+N($H348)))</f>
        <v/>
      </c>
      <c r="M348" s="33" t="str">
        <f>IF(OR($A348="",$B348=""),"",IFERROR(IF(N(INDEX(Contratos!$N$5:$N$204,MATCH($B348,Contratos!$A$5:$A$204,0)))&lt;1,"",DATE(YEAR($A348),MONTH($A348),MIN(INDEX(Contratos!$N$5:$N$204,MATCH($B348,Contratos!$A$5:$A$204,0)),DAY(EOMONTH($A348,0))))),""))</f>
        <v/>
      </c>
    </row>
    <row r="349" spans="1:13" x14ac:dyDescent="0.25">
      <c r="A349" s="44"/>
      <c r="B349" s="23"/>
      <c r="C349" s="45" t="str">
        <f>IF($B349="","",IFERROR(INDEX(Contratos!$G$5:$G$204,MATCH($B349,Contratos!$A$5:$A$204,0)),""))</f>
        <v/>
      </c>
      <c r="D349" s="26"/>
      <c r="E349" s="45" t="str">
        <f>IF($B349="","",N($C349)+N($D349))</f>
        <v/>
      </c>
      <c r="F349" s="25"/>
      <c r="G349" s="30" t="str">
        <f>IF($M349="","",MAX(0,IF($F349="",TODAY(),$F349)-$M349))</f>
        <v/>
      </c>
      <c r="H349" s="45" t="str">
        <f>IF($B349="","",IF(N($G349)=0,0,ROUND(N($C349)*IFERROR(INDEX(Contratos!$O$5:$O$204,MATCH($B349,Contratos!$A$5:$A$204,0)),0)*$G349,0)))</f>
        <v/>
      </c>
      <c r="I349" s="26"/>
      <c r="J349" s="45" t="str">
        <f>IF($B349="","",N($E349)+N($H349)-N($I349))</f>
        <v/>
      </c>
      <c r="K349" s="46" t="str">
        <f>IF($B349="","",IF(N($I349)&lt;=0,"Pendiente",IF(N($J349)&lt;=0,"Pagado","Parcial")))</f>
        <v/>
      </c>
      <c r="L349" s="45" t="str">
        <f>IF($B349="","",MIN(N($I349),N($C349)+N($H349)))</f>
        <v/>
      </c>
      <c r="M349" s="33" t="str">
        <f>IF(OR($A349="",$B349=""),"",IFERROR(IF(N(INDEX(Contratos!$N$5:$N$204,MATCH($B349,Contratos!$A$5:$A$204,0)))&lt;1,"",DATE(YEAR($A349),MONTH($A349),MIN(INDEX(Contratos!$N$5:$N$204,MATCH($B349,Contratos!$A$5:$A$204,0)),DAY(EOMONTH($A349,0))))),""))</f>
        <v/>
      </c>
    </row>
    <row r="350" spans="1:13" x14ac:dyDescent="0.25">
      <c r="A350" s="47"/>
      <c r="B350" s="36"/>
      <c r="C350" s="45" t="str">
        <f>IF($B350="","",IFERROR(INDEX(Contratos!$G$5:$G$204,MATCH($B350,Contratos!$A$5:$A$204,0)),""))</f>
        <v/>
      </c>
      <c r="D350" s="39"/>
      <c r="E350" s="45" t="str">
        <f>IF($B350="","",N($C350)+N($D350))</f>
        <v/>
      </c>
      <c r="F350" s="38"/>
      <c r="G350" s="30" t="str">
        <f>IF($M350="","",MAX(0,IF($F350="",TODAY(),$F350)-$M350))</f>
        <v/>
      </c>
      <c r="H350" s="45" t="str">
        <f>IF($B350="","",IF(N($G350)=0,0,ROUND(N($C350)*IFERROR(INDEX(Contratos!$O$5:$O$204,MATCH($B350,Contratos!$A$5:$A$204,0)),0)*$G350,0)))</f>
        <v/>
      </c>
      <c r="I350" s="39"/>
      <c r="J350" s="45" t="str">
        <f>IF($B350="","",N($E350)+N($H350)-N($I350))</f>
        <v/>
      </c>
      <c r="K350" s="46" t="str">
        <f>IF($B350="","",IF(N($I350)&lt;=0,"Pendiente",IF(N($J350)&lt;=0,"Pagado","Parcial")))</f>
        <v/>
      </c>
      <c r="L350" s="45" t="str">
        <f>IF($B350="","",MIN(N($I350),N($C350)+N($H350)))</f>
        <v/>
      </c>
      <c r="M350" s="33" t="str">
        <f>IF(OR($A350="",$B350=""),"",IFERROR(IF(N(INDEX(Contratos!$N$5:$N$204,MATCH($B350,Contratos!$A$5:$A$204,0)))&lt;1,"",DATE(YEAR($A350),MONTH($A350),MIN(INDEX(Contratos!$N$5:$N$204,MATCH($B350,Contratos!$A$5:$A$204,0)),DAY(EOMONTH($A350,0))))),""))</f>
        <v/>
      </c>
    </row>
    <row r="351" spans="1:13" x14ac:dyDescent="0.25">
      <c r="A351" s="44"/>
      <c r="B351" s="23"/>
      <c r="C351" s="45" t="str">
        <f>IF($B351="","",IFERROR(INDEX(Contratos!$G$5:$G$204,MATCH($B351,Contratos!$A$5:$A$204,0)),""))</f>
        <v/>
      </c>
      <c r="D351" s="26"/>
      <c r="E351" s="45" t="str">
        <f>IF($B351="","",N($C351)+N($D351))</f>
        <v/>
      </c>
      <c r="F351" s="25"/>
      <c r="G351" s="30" t="str">
        <f>IF($M351="","",MAX(0,IF($F351="",TODAY(),$F351)-$M351))</f>
        <v/>
      </c>
      <c r="H351" s="45" t="str">
        <f>IF($B351="","",IF(N($G351)=0,0,ROUND(N($C351)*IFERROR(INDEX(Contratos!$O$5:$O$204,MATCH($B351,Contratos!$A$5:$A$204,0)),0)*$G351,0)))</f>
        <v/>
      </c>
      <c r="I351" s="26"/>
      <c r="J351" s="45" t="str">
        <f>IF($B351="","",N($E351)+N($H351)-N($I351))</f>
        <v/>
      </c>
      <c r="K351" s="46" t="str">
        <f>IF($B351="","",IF(N($I351)&lt;=0,"Pendiente",IF(N($J351)&lt;=0,"Pagado","Parcial")))</f>
        <v/>
      </c>
      <c r="L351" s="45" t="str">
        <f>IF($B351="","",MIN(N($I351),N($C351)+N($H351)))</f>
        <v/>
      </c>
      <c r="M351" s="33" t="str">
        <f>IF(OR($A351="",$B351=""),"",IFERROR(IF(N(INDEX(Contratos!$N$5:$N$204,MATCH($B351,Contratos!$A$5:$A$204,0)))&lt;1,"",DATE(YEAR($A351),MONTH($A351),MIN(INDEX(Contratos!$N$5:$N$204,MATCH($B351,Contratos!$A$5:$A$204,0)),DAY(EOMONTH($A351,0))))),""))</f>
        <v/>
      </c>
    </row>
    <row r="352" spans="1:13" x14ac:dyDescent="0.25">
      <c r="A352" s="47"/>
      <c r="B352" s="36"/>
      <c r="C352" s="45" t="str">
        <f>IF($B352="","",IFERROR(INDEX(Contratos!$G$5:$G$204,MATCH($B352,Contratos!$A$5:$A$204,0)),""))</f>
        <v/>
      </c>
      <c r="D352" s="39"/>
      <c r="E352" s="45" t="str">
        <f>IF($B352="","",N($C352)+N($D352))</f>
        <v/>
      </c>
      <c r="F352" s="38"/>
      <c r="G352" s="30" t="str">
        <f>IF($M352="","",MAX(0,IF($F352="",TODAY(),$F352)-$M352))</f>
        <v/>
      </c>
      <c r="H352" s="45" t="str">
        <f>IF($B352="","",IF(N($G352)=0,0,ROUND(N($C352)*IFERROR(INDEX(Contratos!$O$5:$O$204,MATCH($B352,Contratos!$A$5:$A$204,0)),0)*$G352,0)))</f>
        <v/>
      </c>
      <c r="I352" s="39"/>
      <c r="J352" s="45" t="str">
        <f>IF($B352="","",N($E352)+N($H352)-N($I352))</f>
        <v/>
      </c>
      <c r="K352" s="46" t="str">
        <f>IF($B352="","",IF(N($I352)&lt;=0,"Pendiente",IF(N($J352)&lt;=0,"Pagado","Parcial")))</f>
        <v/>
      </c>
      <c r="L352" s="45" t="str">
        <f>IF($B352="","",MIN(N($I352),N($C352)+N($H352)))</f>
        <v/>
      </c>
      <c r="M352" s="33" t="str">
        <f>IF(OR($A352="",$B352=""),"",IFERROR(IF(N(INDEX(Contratos!$N$5:$N$204,MATCH($B352,Contratos!$A$5:$A$204,0)))&lt;1,"",DATE(YEAR($A352),MONTH($A352),MIN(INDEX(Contratos!$N$5:$N$204,MATCH($B352,Contratos!$A$5:$A$204,0)),DAY(EOMONTH($A352,0))))),""))</f>
        <v/>
      </c>
    </row>
    <row r="353" spans="1:13" x14ac:dyDescent="0.25">
      <c r="A353" s="44"/>
      <c r="B353" s="23"/>
      <c r="C353" s="45" t="str">
        <f>IF($B353="","",IFERROR(INDEX(Contratos!$G$5:$G$204,MATCH($B353,Contratos!$A$5:$A$204,0)),""))</f>
        <v/>
      </c>
      <c r="D353" s="26"/>
      <c r="E353" s="45" t="str">
        <f>IF($B353="","",N($C353)+N($D353))</f>
        <v/>
      </c>
      <c r="F353" s="25"/>
      <c r="G353" s="30" t="str">
        <f>IF($M353="","",MAX(0,IF($F353="",TODAY(),$F353)-$M353))</f>
        <v/>
      </c>
      <c r="H353" s="45" t="str">
        <f>IF($B353="","",IF(N($G353)=0,0,ROUND(N($C353)*IFERROR(INDEX(Contratos!$O$5:$O$204,MATCH($B353,Contratos!$A$5:$A$204,0)),0)*$G353,0)))</f>
        <v/>
      </c>
      <c r="I353" s="26"/>
      <c r="J353" s="45" t="str">
        <f>IF($B353="","",N($E353)+N($H353)-N($I353))</f>
        <v/>
      </c>
      <c r="K353" s="46" t="str">
        <f>IF($B353="","",IF(N($I353)&lt;=0,"Pendiente",IF(N($J353)&lt;=0,"Pagado","Parcial")))</f>
        <v/>
      </c>
      <c r="L353" s="45" t="str">
        <f>IF($B353="","",MIN(N($I353),N($C353)+N($H353)))</f>
        <v/>
      </c>
      <c r="M353" s="33" t="str">
        <f>IF(OR($A353="",$B353=""),"",IFERROR(IF(N(INDEX(Contratos!$N$5:$N$204,MATCH($B353,Contratos!$A$5:$A$204,0)))&lt;1,"",DATE(YEAR($A353),MONTH($A353),MIN(INDEX(Contratos!$N$5:$N$204,MATCH($B353,Contratos!$A$5:$A$204,0)),DAY(EOMONTH($A353,0))))),""))</f>
        <v/>
      </c>
    </row>
    <row r="354" spans="1:13" x14ac:dyDescent="0.25">
      <c r="A354" s="47"/>
      <c r="B354" s="36"/>
      <c r="C354" s="45" t="str">
        <f>IF($B354="","",IFERROR(INDEX(Contratos!$G$5:$G$204,MATCH($B354,Contratos!$A$5:$A$204,0)),""))</f>
        <v/>
      </c>
      <c r="D354" s="39"/>
      <c r="E354" s="45" t="str">
        <f>IF($B354="","",N($C354)+N($D354))</f>
        <v/>
      </c>
      <c r="F354" s="38"/>
      <c r="G354" s="30" t="str">
        <f>IF($M354="","",MAX(0,IF($F354="",TODAY(),$F354)-$M354))</f>
        <v/>
      </c>
      <c r="H354" s="45" t="str">
        <f>IF($B354="","",IF(N($G354)=0,0,ROUND(N($C354)*IFERROR(INDEX(Contratos!$O$5:$O$204,MATCH($B354,Contratos!$A$5:$A$204,0)),0)*$G354,0)))</f>
        <v/>
      </c>
      <c r="I354" s="39"/>
      <c r="J354" s="45" t="str">
        <f>IF($B354="","",N($E354)+N($H354)-N($I354))</f>
        <v/>
      </c>
      <c r="K354" s="46" t="str">
        <f>IF($B354="","",IF(N($I354)&lt;=0,"Pendiente",IF(N($J354)&lt;=0,"Pagado","Parcial")))</f>
        <v/>
      </c>
      <c r="L354" s="45" t="str">
        <f>IF($B354="","",MIN(N($I354),N($C354)+N($H354)))</f>
        <v/>
      </c>
      <c r="M354" s="33" t="str">
        <f>IF(OR($A354="",$B354=""),"",IFERROR(IF(N(INDEX(Contratos!$N$5:$N$204,MATCH($B354,Contratos!$A$5:$A$204,0)))&lt;1,"",DATE(YEAR($A354),MONTH($A354),MIN(INDEX(Contratos!$N$5:$N$204,MATCH($B354,Contratos!$A$5:$A$204,0)),DAY(EOMONTH($A354,0))))),""))</f>
        <v/>
      </c>
    </row>
    <row r="355" spans="1:13" x14ac:dyDescent="0.25">
      <c r="A355" s="44"/>
      <c r="B355" s="23"/>
      <c r="C355" s="45" t="str">
        <f>IF($B355="","",IFERROR(INDEX(Contratos!$G$5:$G$204,MATCH($B355,Contratos!$A$5:$A$204,0)),""))</f>
        <v/>
      </c>
      <c r="D355" s="26"/>
      <c r="E355" s="45" t="str">
        <f>IF($B355="","",N($C355)+N($D355))</f>
        <v/>
      </c>
      <c r="F355" s="25"/>
      <c r="G355" s="30" t="str">
        <f>IF($M355="","",MAX(0,IF($F355="",TODAY(),$F355)-$M355))</f>
        <v/>
      </c>
      <c r="H355" s="45" t="str">
        <f>IF($B355="","",IF(N($G355)=0,0,ROUND(N($C355)*IFERROR(INDEX(Contratos!$O$5:$O$204,MATCH($B355,Contratos!$A$5:$A$204,0)),0)*$G355,0)))</f>
        <v/>
      </c>
      <c r="I355" s="26"/>
      <c r="J355" s="45" t="str">
        <f>IF($B355="","",N($E355)+N($H355)-N($I355))</f>
        <v/>
      </c>
      <c r="K355" s="46" t="str">
        <f>IF($B355="","",IF(N($I355)&lt;=0,"Pendiente",IF(N($J355)&lt;=0,"Pagado","Parcial")))</f>
        <v/>
      </c>
      <c r="L355" s="45" t="str">
        <f>IF($B355="","",MIN(N($I355),N($C355)+N($H355)))</f>
        <v/>
      </c>
      <c r="M355" s="33" t="str">
        <f>IF(OR($A355="",$B355=""),"",IFERROR(IF(N(INDEX(Contratos!$N$5:$N$204,MATCH($B355,Contratos!$A$5:$A$204,0)))&lt;1,"",DATE(YEAR($A355),MONTH($A355),MIN(INDEX(Contratos!$N$5:$N$204,MATCH($B355,Contratos!$A$5:$A$204,0)),DAY(EOMONTH($A355,0))))),""))</f>
        <v/>
      </c>
    </row>
    <row r="356" spans="1:13" x14ac:dyDescent="0.25">
      <c r="A356" s="47"/>
      <c r="B356" s="36"/>
      <c r="C356" s="45" t="str">
        <f>IF($B356="","",IFERROR(INDEX(Contratos!$G$5:$G$204,MATCH($B356,Contratos!$A$5:$A$204,0)),""))</f>
        <v/>
      </c>
      <c r="D356" s="39"/>
      <c r="E356" s="45" t="str">
        <f>IF($B356="","",N($C356)+N($D356))</f>
        <v/>
      </c>
      <c r="F356" s="38"/>
      <c r="G356" s="30" t="str">
        <f>IF($M356="","",MAX(0,IF($F356="",TODAY(),$F356)-$M356))</f>
        <v/>
      </c>
      <c r="H356" s="45" t="str">
        <f>IF($B356="","",IF(N($G356)=0,0,ROUND(N($C356)*IFERROR(INDEX(Contratos!$O$5:$O$204,MATCH($B356,Contratos!$A$5:$A$204,0)),0)*$G356,0)))</f>
        <v/>
      </c>
      <c r="I356" s="39"/>
      <c r="J356" s="45" t="str">
        <f>IF($B356="","",N($E356)+N($H356)-N($I356))</f>
        <v/>
      </c>
      <c r="K356" s="46" t="str">
        <f>IF($B356="","",IF(N($I356)&lt;=0,"Pendiente",IF(N($J356)&lt;=0,"Pagado","Parcial")))</f>
        <v/>
      </c>
      <c r="L356" s="45" t="str">
        <f>IF($B356="","",MIN(N($I356),N($C356)+N($H356)))</f>
        <v/>
      </c>
      <c r="M356" s="33" t="str">
        <f>IF(OR($A356="",$B356=""),"",IFERROR(IF(N(INDEX(Contratos!$N$5:$N$204,MATCH($B356,Contratos!$A$5:$A$204,0)))&lt;1,"",DATE(YEAR($A356),MONTH($A356),MIN(INDEX(Contratos!$N$5:$N$204,MATCH($B356,Contratos!$A$5:$A$204,0)),DAY(EOMONTH($A356,0))))),""))</f>
        <v/>
      </c>
    </row>
    <row r="357" spans="1:13" x14ac:dyDescent="0.25">
      <c r="A357" s="44"/>
      <c r="B357" s="23"/>
      <c r="C357" s="45" t="str">
        <f>IF($B357="","",IFERROR(INDEX(Contratos!$G$5:$G$204,MATCH($B357,Contratos!$A$5:$A$204,0)),""))</f>
        <v/>
      </c>
      <c r="D357" s="26"/>
      <c r="E357" s="45" t="str">
        <f>IF($B357="","",N($C357)+N($D357))</f>
        <v/>
      </c>
      <c r="F357" s="25"/>
      <c r="G357" s="30" t="str">
        <f>IF($M357="","",MAX(0,IF($F357="",TODAY(),$F357)-$M357))</f>
        <v/>
      </c>
      <c r="H357" s="45" t="str">
        <f>IF($B357="","",IF(N($G357)=0,0,ROUND(N($C357)*IFERROR(INDEX(Contratos!$O$5:$O$204,MATCH($B357,Contratos!$A$5:$A$204,0)),0)*$G357,0)))</f>
        <v/>
      </c>
      <c r="I357" s="26"/>
      <c r="J357" s="45" t="str">
        <f>IF($B357="","",N($E357)+N($H357)-N($I357))</f>
        <v/>
      </c>
      <c r="K357" s="46" t="str">
        <f>IF($B357="","",IF(N($I357)&lt;=0,"Pendiente",IF(N($J357)&lt;=0,"Pagado","Parcial")))</f>
        <v/>
      </c>
      <c r="L357" s="45" t="str">
        <f>IF($B357="","",MIN(N($I357),N($C357)+N($H357)))</f>
        <v/>
      </c>
      <c r="M357" s="33" t="str">
        <f>IF(OR($A357="",$B357=""),"",IFERROR(IF(N(INDEX(Contratos!$N$5:$N$204,MATCH($B357,Contratos!$A$5:$A$204,0)))&lt;1,"",DATE(YEAR($A357),MONTH($A357),MIN(INDEX(Contratos!$N$5:$N$204,MATCH($B357,Contratos!$A$5:$A$204,0)),DAY(EOMONTH($A357,0))))),""))</f>
        <v/>
      </c>
    </row>
    <row r="358" spans="1:13" x14ac:dyDescent="0.25">
      <c r="A358" s="47"/>
      <c r="B358" s="36"/>
      <c r="C358" s="45" t="str">
        <f>IF($B358="","",IFERROR(INDEX(Contratos!$G$5:$G$204,MATCH($B358,Contratos!$A$5:$A$204,0)),""))</f>
        <v/>
      </c>
      <c r="D358" s="39"/>
      <c r="E358" s="45" t="str">
        <f>IF($B358="","",N($C358)+N($D358))</f>
        <v/>
      </c>
      <c r="F358" s="38"/>
      <c r="G358" s="30" t="str">
        <f>IF($M358="","",MAX(0,IF($F358="",TODAY(),$F358)-$M358))</f>
        <v/>
      </c>
      <c r="H358" s="45" t="str">
        <f>IF($B358="","",IF(N($G358)=0,0,ROUND(N($C358)*IFERROR(INDEX(Contratos!$O$5:$O$204,MATCH($B358,Contratos!$A$5:$A$204,0)),0)*$G358,0)))</f>
        <v/>
      </c>
      <c r="I358" s="39"/>
      <c r="J358" s="45" t="str">
        <f>IF($B358="","",N($E358)+N($H358)-N($I358))</f>
        <v/>
      </c>
      <c r="K358" s="46" t="str">
        <f>IF($B358="","",IF(N($I358)&lt;=0,"Pendiente",IF(N($J358)&lt;=0,"Pagado","Parcial")))</f>
        <v/>
      </c>
      <c r="L358" s="45" t="str">
        <f>IF($B358="","",MIN(N($I358),N($C358)+N($H358)))</f>
        <v/>
      </c>
      <c r="M358" s="33" t="str">
        <f>IF(OR($A358="",$B358=""),"",IFERROR(IF(N(INDEX(Contratos!$N$5:$N$204,MATCH($B358,Contratos!$A$5:$A$204,0)))&lt;1,"",DATE(YEAR($A358),MONTH($A358),MIN(INDEX(Contratos!$N$5:$N$204,MATCH($B358,Contratos!$A$5:$A$204,0)),DAY(EOMONTH($A358,0))))),""))</f>
        <v/>
      </c>
    </row>
    <row r="359" spans="1:13" x14ac:dyDescent="0.25">
      <c r="A359" s="44"/>
      <c r="B359" s="23"/>
      <c r="C359" s="45" t="str">
        <f>IF($B359="","",IFERROR(INDEX(Contratos!$G$5:$G$204,MATCH($B359,Contratos!$A$5:$A$204,0)),""))</f>
        <v/>
      </c>
      <c r="D359" s="26"/>
      <c r="E359" s="45" t="str">
        <f>IF($B359="","",N($C359)+N($D359))</f>
        <v/>
      </c>
      <c r="F359" s="25"/>
      <c r="G359" s="30" t="str">
        <f>IF($M359="","",MAX(0,IF($F359="",TODAY(),$F359)-$M359))</f>
        <v/>
      </c>
      <c r="H359" s="45" t="str">
        <f>IF($B359="","",IF(N($G359)=0,0,ROUND(N($C359)*IFERROR(INDEX(Contratos!$O$5:$O$204,MATCH($B359,Contratos!$A$5:$A$204,0)),0)*$G359,0)))</f>
        <v/>
      </c>
      <c r="I359" s="26"/>
      <c r="J359" s="45" t="str">
        <f>IF($B359="","",N($E359)+N($H359)-N($I359))</f>
        <v/>
      </c>
      <c r="K359" s="46" t="str">
        <f>IF($B359="","",IF(N($I359)&lt;=0,"Pendiente",IF(N($J359)&lt;=0,"Pagado","Parcial")))</f>
        <v/>
      </c>
      <c r="L359" s="45" t="str">
        <f>IF($B359="","",MIN(N($I359),N($C359)+N($H359)))</f>
        <v/>
      </c>
      <c r="M359" s="33" t="str">
        <f>IF(OR($A359="",$B359=""),"",IFERROR(IF(N(INDEX(Contratos!$N$5:$N$204,MATCH($B359,Contratos!$A$5:$A$204,0)))&lt;1,"",DATE(YEAR($A359),MONTH($A359),MIN(INDEX(Contratos!$N$5:$N$204,MATCH($B359,Contratos!$A$5:$A$204,0)),DAY(EOMONTH($A359,0))))),""))</f>
        <v/>
      </c>
    </row>
    <row r="360" spans="1:13" x14ac:dyDescent="0.25">
      <c r="A360" s="47"/>
      <c r="B360" s="36"/>
      <c r="C360" s="45" t="str">
        <f>IF($B360="","",IFERROR(INDEX(Contratos!$G$5:$G$204,MATCH($B360,Contratos!$A$5:$A$204,0)),""))</f>
        <v/>
      </c>
      <c r="D360" s="39"/>
      <c r="E360" s="45" t="str">
        <f>IF($B360="","",N($C360)+N($D360))</f>
        <v/>
      </c>
      <c r="F360" s="38"/>
      <c r="G360" s="30" t="str">
        <f>IF($M360="","",MAX(0,IF($F360="",TODAY(),$F360)-$M360))</f>
        <v/>
      </c>
      <c r="H360" s="45" t="str">
        <f>IF($B360="","",IF(N($G360)=0,0,ROUND(N($C360)*IFERROR(INDEX(Contratos!$O$5:$O$204,MATCH($B360,Contratos!$A$5:$A$204,0)),0)*$G360,0)))</f>
        <v/>
      </c>
      <c r="I360" s="39"/>
      <c r="J360" s="45" t="str">
        <f>IF($B360="","",N($E360)+N($H360)-N($I360))</f>
        <v/>
      </c>
      <c r="K360" s="46" t="str">
        <f>IF($B360="","",IF(N($I360)&lt;=0,"Pendiente",IF(N($J360)&lt;=0,"Pagado","Parcial")))</f>
        <v/>
      </c>
      <c r="L360" s="45" t="str">
        <f>IF($B360="","",MIN(N($I360),N($C360)+N($H360)))</f>
        <v/>
      </c>
      <c r="M360" s="33" t="str">
        <f>IF(OR($A360="",$B360=""),"",IFERROR(IF(N(INDEX(Contratos!$N$5:$N$204,MATCH($B360,Contratos!$A$5:$A$204,0)))&lt;1,"",DATE(YEAR($A360),MONTH($A360),MIN(INDEX(Contratos!$N$5:$N$204,MATCH($B360,Contratos!$A$5:$A$204,0)),DAY(EOMONTH($A360,0))))),""))</f>
        <v/>
      </c>
    </row>
    <row r="361" spans="1:13" x14ac:dyDescent="0.25">
      <c r="A361" s="44"/>
      <c r="B361" s="23"/>
      <c r="C361" s="45" t="str">
        <f>IF($B361="","",IFERROR(INDEX(Contratos!$G$5:$G$204,MATCH($B361,Contratos!$A$5:$A$204,0)),""))</f>
        <v/>
      </c>
      <c r="D361" s="26"/>
      <c r="E361" s="45" t="str">
        <f>IF($B361="","",N($C361)+N($D361))</f>
        <v/>
      </c>
      <c r="F361" s="25"/>
      <c r="G361" s="30" t="str">
        <f>IF($M361="","",MAX(0,IF($F361="",TODAY(),$F361)-$M361))</f>
        <v/>
      </c>
      <c r="H361" s="45" t="str">
        <f>IF($B361="","",IF(N($G361)=0,0,ROUND(N($C361)*IFERROR(INDEX(Contratos!$O$5:$O$204,MATCH($B361,Contratos!$A$5:$A$204,0)),0)*$G361,0)))</f>
        <v/>
      </c>
      <c r="I361" s="26"/>
      <c r="J361" s="45" t="str">
        <f>IF($B361="","",N($E361)+N($H361)-N($I361))</f>
        <v/>
      </c>
      <c r="K361" s="46" t="str">
        <f>IF($B361="","",IF(N($I361)&lt;=0,"Pendiente",IF(N($J361)&lt;=0,"Pagado","Parcial")))</f>
        <v/>
      </c>
      <c r="L361" s="45" t="str">
        <f>IF($B361="","",MIN(N($I361),N($C361)+N($H361)))</f>
        <v/>
      </c>
      <c r="M361" s="33" t="str">
        <f>IF(OR($A361="",$B361=""),"",IFERROR(IF(N(INDEX(Contratos!$N$5:$N$204,MATCH($B361,Contratos!$A$5:$A$204,0)))&lt;1,"",DATE(YEAR($A361),MONTH($A361),MIN(INDEX(Contratos!$N$5:$N$204,MATCH($B361,Contratos!$A$5:$A$204,0)),DAY(EOMONTH($A361,0))))),""))</f>
        <v/>
      </c>
    </row>
    <row r="362" spans="1:13" x14ac:dyDescent="0.25">
      <c r="A362" s="47"/>
      <c r="B362" s="36"/>
      <c r="C362" s="45" t="str">
        <f>IF($B362="","",IFERROR(INDEX(Contratos!$G$5:$G$204,MATCH($B362,Contratos!$A$5:$A$204,0)),""))</f>
        <v/>
      </c>
      <c r="D362" s="39"/>
      <c r="E362" s="45" t="str">
        <f>IF($B362="","",N($C362)+N($D362))</f>
        <v/>
      </c>
      <c r="F362" s="38"/>
      <c r="G362" s="30" t="str">
        <f>IF($M362="","",MAX(0,IF($F362="",TODAY(),$F362)-$M362))</f>
        <v/>
      </c>
      <c r="H362" s="45" t="str">
        <f>IF($B362="","",IF(N($G362)=0,0,ROUND(N($C362)*IFERROR(INDEX(Contratos!$O$5:$O$204,MATCH($B362,Contratos!$A$5:$A$204,0)),0)*$G362,0)))</f>
        <v/>
      </c>
      <c r="I362" s="39"/>
      <c r="J362" s="45" t="str">
        <f>IF($B362="","",N($E362)+N($H362)-N($I362))</f>
        <v/>
      </c>
      <c r="K362" s="46" t="str">
        <f>IF($B362="","",IF(N($I362)&lt;=0,"Pendiente",IF(N($J362)&lt;=0,"Pagado","Parcial")))</f>
        <v/>
      </c>
      <c r="L362" s="45" t="str">
        <f>IF($B362="","",MIN(N($I362),N($C362)+N($H362)))</f>
        <v/>
      </c>
      <c r="M362" s="33" t="str">
        <f>IF(OR($A362="",$B362=""),"",IFERROR(IF(N(INDEX(Contratos!$N$5:$N$204,MATCH($B362,Contratos!$A$5:$A$204,0)))&lt;1,"",DATE(YEAR($A362),MONTH($A362),MIN(INDEX(Contratos!$N$5:$N$204,MATCH($B362,Contratos!$A$5:$A$204,0)),DAY(EOMONTH($A362,0))))),""))</f>
        <v/>
      </c>
    </row>
    <row r="363" spans="1:13" x14ac:dyDescent="0.25">
      <c r="A363" s="44"/>
      <c r="B363" s="23"/>
      <c r="C363" s="45" t="str">
        <f>IF($B363="","",IFERROR(INDEX(Contratos!$G$5:$G$204,MATCH($B363,Contratos!$A$5:$A$204,0)),""))</f>
        <v/>
      </c>
      <c r="D363" s="26"/>
      <c r="E363" s="45" t="str">
        <f>IF($B363="","",N($C363)+N($D363))</f>
        <v/>
      </c>
      <c r="F363" s="25"/>
      <c r="G363" s="30" t="str">
        <f>IF($M363="","",MAX(0,IF($F363="",TODAY(),$F363)-$M363))</f>
        <v/>
      </c>
      <c r="H363" s="45" t="str">
        <f>IF($B363="","",IF(N($G363)=0,0,ROUND(N($C363)*IFERROR(INDEX(Contratos!$O$5:$O$204,MATCH($B363,Contratos!$A$5:$A$204,0)),0)*$G363,0)))</f>
        <v/>
      </c>
      <c r="I363" s="26"/>
      <c r="J363" s="45" t="str">
        <f>IF($B363="","",N($E363)+N($H363)-N($I363))</f>
        <v/>
      </c>
      <c r="K363" s="46" t="str">
        <f>IF($B363="","",IF(N($I363)&lt;=0,"Pendiente",IF(N($J363)&lt;=0,"Pagado","Parcial")))</f>
        <v/>
      </c>
      <c r="L363" s="45" t="str">
        <f>IF($B363="","",MIN(N($I363),N($C363)+N($H363)))</f>
        <v/>
      </c>
      <c r="M363" s="33" t="str">
        <f>IF(OR($A363="",$B363=""),"",IFERROR(IF(N(INDEX(Contratos!$N$5:$N$204,MATCH($B363,Contratos!$A$5:$A$204,0)))&lt;1,"",DATE(YEAR($A363),MONTH($A363),MIN(INDEX(Contratos!$N$5:$N$204,MATCH($B363,Contratos!$A$5:$A$204,0)),DAY(EOMONTH($A363,0))))),""))</f>
        <v/>
      </c>
    </row>
    <row r="364" spans="1:13" x14ac:dyDescent="0.25">
      <c r="A364" s="47"/>
      <c r="B364" s="36"/>
      <c r="C364" s="45" t="str">
        <f>IF($B364="","",IFERROR(INDEX(Contratos!$G$5:$G$204,MATCH($B364,Contratos!$A$5:$A$204,0)),""))</f>
        <v/>
      </c>
      <c r="D364" s="39"/>
      <c r="E364" s="45" t="str">
        <f>IF($B364="","",N($C364)+N($D364))</f>
        <v/>
      </c>
      <c r="F364" s="38"/>
      <c r="G364" s="30" t="str">
        <f>IF($M364="","",MAX(0,IF($F364="",TODAY(),$F364)-$M364))</f>
        <v/>
      </c>
      <c r="H364" s="45" t="str">
        <f>IF($B364="","",IF(N($G364)=0,0,ROUND(N($C364)*IFERROR(INDEX(Contratos!$O$5:$O$204,MATCH($B364,Contratos!$A$5:$A$204,0)),0)*$G364,0)))</f>
        <v/>
      </c>
      <c r="I364" s="39"/>
      <c r="J364" s="45" t="str">
        <f>IF($B364="","",N($E364)+N($H364)-N($I364))</f>
        <v/>
      </c>
      <c r="K364" s="46" t="str">
        <f>IF($B364="","",IF(N($I364)&lt;=0,"Pendiente",IF(N($J364)&lt;=0,"Pagado","Parcial")))</f>
        <v/>
      </c>
      <c r="L364" s="45" t="str">
        <f>IF($B364="","",MIN(N($I364),N($C364)+N($H364)))</f>
        <v/>
      </c>
      <c r="M364" s="33" t="str">
        <f>IF(OR($A364="",$B364=""),"",IFERROR(IF(N(INDEX(Contratos!$N$5:$N$204,MATCH($B364,Contratos!$A$5:$A$204,0)))&lt;1,"",DATE(YEAR($A364),MONTH($A364),MIN(INDEX(Contratos!$N$5:$N$204,MATCH($B364,Contratos!$A$5:$A$204,0)),DAY(EOMONTH($A364,0))))),""))</f>
        <v/>
      </c>
    </row>
    <row r="365" spans="1:13" x14ac:dyDescent="0.25">
      <c r="A365" s="44"/>
      <c r="B365" s="23"/>
      <c r="C365" s="45" t="str">
        <f>IF($B365="","",IFERROR(INDEX(Contratos!$G$5:$G$204,MATCH($B365,Contratos!$A$5:$A$204,0)),""))</f>
        <v/>
      </c>
      <c r="D365" s="26"/>
      <c r="E365" s="45" t="str">
        <f>IF($B365="","",N($C365)+N($D365))</f>
        <v/>
      </c>
      <c r="F365" s="25"/>
      <c r="G365" s="30" t="str">
        <f>IF($M365="","",MAX(0,IF($F365="",TODAY(),$F365)-$M365))</f>
        <v/>
      </c>
      <c r="H365" s="45" t="str">
        <f>IF($B365="","",IF(N($G365)=0,0,ROUND(N($C365)*IFERROR(INDEX(Contratos!$O$5:$O$204,MATCH($B365,Contratos!$A$5:$A$204,0)),0)*$G365,0)))</f>
        <v/>
      </c>
      <c r="I365" s="26"/>
      <c r="J365" s="45" t="str">
        <f>IF($B365="","",N($E365)+N($H365)-N($I365))</f>
        <v/>
      </c>
      <c r="K365" s="46" t="str">
        <f>IF($B365="","",IF(N($I365)&lt;=0,"Pendiente",IF(N($J365)&lt;=0,"Pagado","Parcial")))</f>
        <v/>
      </c>
      <c r="L365" s="45" t="str">
        <f>IF($B365="","",MIN(N($I365),N($C365)+N($H365)))</f>
        <v/>
      </c>
      <c r="M365" s="33" t="str">
        <f>IF(OR($A365="",$B365=""),"",IFERROR(IF(N(INDEX(Contratos!$N$5:$N$204,MATCH($B365,Contratos!$A$5:$A$204,0)))&lt;1,"",DATE(YEAR($A365),MONTH($A365),MIN(INDEX(Contratos!$N$5:$N$204,MATCH($B365,Contratos!$A$5:$A$204,0)),DAY(EOMONTH($A365,0))))),""))</f>
        <v/>
      </c>
    </row>
    <row r="366" spans="1:13" x14ac:dyDescent="0.25">
      <c r="A366" s="47"/>
      <c r="B366" s="36"/>
      <c r="C366" s="45" t="str">
        <f>IF($B366="","",IFERROR(INDEX(Contratos!$G$5:$G$204,MATCH($B366,Contratos!$A$5:$A$204,0)),""))</f>
        <v/>
      </c>
      <c r="D366" s="39"/>
      <c r="E366" s="45" t="str">
        <f>IF($B366="","",N($C366)+N($D366))</f>
        <v/>
      </c>
      <c r="F366" s="38"/>
      <c r="G366" s="30" t="str">
        <f>IF($M366="","",MAX(0,IF($F366="",TODAY(),$F366)-$M366))</f>
        <v/>
      </c>
      <c r="H366" s="45" t="str">
        <f>IF($B366="","",IF(N($G366)=0,0,ROUND(N($C366)*IFERROR(INDEX(Contratos!$O$5:$O$204,MATCH($B366,Contratos!$A$5:$A$204,0)),0)*$G366,0)))</f>
        <v/>
      </c>
      <c r="I366" s="39"/>
      <c r="J366" s="45" t="str">
        <f>IF($B366="","",N($E366)+N($H366)-N($I366))</f>
        <v/>
      </c>
      <c r="K366" s="46" t="str">
        <f>IF($B366="","",IF(N($I366)&lt;=0,"Pendiente",IF(N($J366)&lt;=0,"Pagado","Parcial")))</f>
        <v/>
      </c>
      <c r="L366" s="45" t="str">
        <f>IF($B366="","",MIN(N($I366),N($C366)+N($H366)))</f>
        <v/>
      </c>
      <c r="M366" s="33" t="str">
        <f>IF(OR($A366="",$B366=""),"",IFERROR(IF(N(INDEX(Contratos!$N$5:$N$204,MATCH($B366,Contratos!$A$5:$A$204,0)))&lt;1,"",DATE(YEAR($A366),MONTH($A366),MIN(INDEX(Contratos!$N$5:$N$204,MATCH($B366,Contratos!$A$5:$A$204,0)),DAY(EOMONTH($A366,0))))),""))</f>
        <v/>
      </c>
    </row>
    <row r="367" spans="1:13" x14ac:dyDescent="0.25">
      <c r="A367" s="44"/>
      <c r="B367" s="23"/>
      <c r="C367" s="45" t="str">
        <f>IF($B367="","",IFERROR(INDEX(Contratos!$G$5:$G$204,MATCH($B367,Contratos!$A$5:$A$204,0)),""))</f>
        <v/>
      </c>
      <c r="D367" s="26"/>
      <c r="E367" s="45" t="str">
        <f>IF($B367="","",N($C367)+N($D367))</f>
        <v/>
      </c>
      <c r="F367" s="25"/>
      <c r="G367" s="30" t="str">
        <f>IF($M367="","",MAX(0,IF($F367="",TODAY(),$F367)-$M367))</f>
        <v/>
      </c>
      <c r="H367" s="45" t="str">
        <f>IF($B367="","",IF(N($G367)=0,0,ROUND(N($C367)*IFERROR(INDEX(Contratos!$O$5:$O$204,MATCH($B367,Contratos!$A$5:$A$204,0)),0)*$G367,0)))</f>
        <v/>
      </c>
      <c r="I367" s="26"/>
      <c r="J367" s="45" t="str">
        <f>IF($B367="","",N($E367)+N($H367)-N($I367))</f>
        <v/>
      </c>
      <c r="K367" s="46" t="str">
        <f>IF($B367="","",IF(N($I367)&lt;=0,"Pendiente",IF(N($J367)&lt;=0,"Pagado","Parcial")))</f>
        <v/>
      </c>
      <c r="L367" s="45" t="str">
        <f>IF($B367="","",MIN(N($I367),N($C367)+N($H367)))</f>
        <v/>
      </c>
      <c r="M367" s="33" t="str">
        <f>IF(OR($A367="",$B367=""),"",IFERROR(IF(N(INDEX(Contratos!$N$5:$N$204,MATCH($B367,Contratos!$A$5:$A$204,0)))&lt;1,"",DATE(YEAR($A367),MONTH($A367),MIN(INDEX(Contratos!$N$5:$N$204,MATCH($B367,Contratos!$A$5:$A$204,0)),DAY(EOMONTH($A367,0))))),""))</f>
        <v/>
      </c>
    </row>
    <row r="368" spans="1:13" x14ac:dyDescent="0.25">
      <c r="A368" s="47"/>
      <c r="B368" s="36"/>
      <c r="C368" s="45" t="str">
        <f>IF($B368="","",IFERROR(INDEX(Contratos!$G$5:$G$204,MATCH($B368,Contratos!$A$5:$A$204,0)),""))</f>
        <v/>
      </c>
      <c r="D368" s="39"/>
      <c r="E368" s="45" t="str">
        <f>IF($B368="","",N($C368)+N($D368))</f>
        <v/>
      </c>
      <c r="F368" s="38"/>
      <c r="G368" s="30" t="str">
        <f>IF($M368="","",MAX(0,IF($F368="",TODAY(),$F368)-$M368))</f>
        <v/>
      </c>
      <c r="H368" s="45" t="str">
        <f>IF($B368="","",IF(N($G368)=0,0,ROUND(N($C368)*IFERROR(INDEX(Contratos!$O$5:$O$204,MATCH($B368,Contratos!$A$5:$A$204,0)),0)*$G368,0)))</f>
        <v/>
      </c>
      <c r="I368" s="39"/>
      <c r="J368" s="45" t="str">
        <f>IF($B368="","",N($E368)+N($H368)-N($I368))</f>
        <v/>
      </c>
      <c r="K368" s="46" t="str">
        <f>IF($B368="","",IF(N($I368)&lt;=0,"Pendiente",IF(N($J368)&lt;=0,"Pagado","Parcial")))</f>
        <v/>
      </c>
      <c r="L368" s="45" t="str">
        <f>IF($B368="","",MIN(N($I368),N($C368)+N($H368)))</f>
        <v/>
      </c>
      <c r="M368" s="33" t="str">
        <f>IF(OR($A368="",$B368=""),"",IFERROR(IF(N(INDEX(Contratos!$N$5:$N$204,MATCH($B368,Contratos!$A$5:$A$204,0)))&lt;1,"",DATE(YEAR($A368),MONTH($A368),MIN(INDEX(Contratos!$N$5:$N$204,MATCH($B368,Contratos!$A$5:$A$204,0)),DAY(EOMONTH($A368,0))))),""))</f>
        <v/>
      </c>
    </row>
    <row r="369" spans="1:13" x14ac:dyDescent="0.25">
      <c r="A369" s="44"/>
      <c r="B369" s="23"/>
      <c r="C369" s="45" t="str">
        <f>IF($B369="","",IFERROR(INDEX(Contratos!$G$5:$G$204,MATCH($B369,Contratos!$A$5:$A$204,0)),""))</f>
        <v/>
      </c>
      <c r="D369" s="26"/>
      <c r="E369" s="45" t="str">
        <f>IF($B369="","",N($C369)+N($D369))</f>
        <v/>
      </c>
      <c r="F369" s="25"/>
      <c r="G369" s="30" t="str">
        <f>IF($M369="","",MAX(0,IF($F369="",TODAY(),$F369)-$M369))</f>
        <v/>
      </c>
      <c r="H369" s="45" t="str">
        <f>IF($B369="","",IF(N($G369)=0,0,ROUND(N($C369)*IFERROR(INDEX(Contratos!$O$5:$O$204,MATCH($B369,Contratos!$A$5:$A$204,0)),0)*$G369,0)))</f>
        <v/>
      </c>
      <c r="I369" s="26"/>
      <c r="J369" s="45" t="str">
        <f>IF($B369="","",N($E369)+N($H369)-N($I369))</f>
        <v/>
      </c>
      <c r="K369" s="46" t="str">
        <f>IF($B369="","",IF(N($I369)&lt;=0,"Pendiente",IF(N($J369)&lt;=0,"Pagado","Parcial")))</f>
        <v/>
      </c>
      <c r="L369" s="45" t="str">
        <f>IF($B369="","",MIN(N($I369),N($C369)+N($H369)))</f>
        <v/>
      </c>
      <c r="M369" s="33" t="str">
        <f>IF(OR($A369="",$B369=""),"",IFERROR(IF(N(INDEX(Contratos!$N$5:$N$204,MATCH($B369,Contratos!$A$5:$A$204,0)))&lt;1,"",DATE(YEAR($A369),MONTH($A369),MIN(INDEX(Contratos!$N$5:$N$204,MATCH($B369,Contratos!$A$5:$A$204,0)),DAY(EOMONTH($A369,0))))),""))</f>
        <v/>
      </c>
    </row>
    <row r="370" spans="1:13" x14ac:dyDescent="0.25">
      <c r="A370" s="47"/>
      <c r="B370" s="36"/>
      <c r="C370" s="45" t="str">
        <f>IF($B370="","",IFERROR(INDEX(Contratos!$G$5:$G$204,MATCH($B370,Contratos!$A$5:$A$204,0)),""))</f>
        <v/>
      </c>
      <c r="D370" s="39"/>
      <c r="E370" s="45" t="str">
        <f>IF($B370="","",N($C370)+N($D370))</f>
        <v/>
      </c>
      <c r="F370" s="38"/>
      <c r="G370" s="30" t="str">
        <f>IF($M370="","",MAX(0,IF($F370="",TODAY(),$F370)-$M370))</f>
        <v/>
      </c>
      <c r="H370" s="45" t="str">
        <f>IF($B370="","",IF(N($G370)=0,0,ROUND(N($C370)*IFERROR(INDEX(Contratos!$O$5:$O$204,MATCH($B370,Contratos!$A$5:$A$204,0)),0)*$G370,0)))</f>
        <v/>
      </c>
      <c r="I370" s="39"/>
      <c r="J370" s="45" t="str">
        <f>IF($B370="","",N($E370)+N($H370)-N($I370))</f>
        <v/>
      </c>
      <c r="K370" s="46" t="str">
        <f>IF($B370="","",IF(N($I370)&lt;=0,"Pendiente",IF(N($J370)&lt;=0,"Pagado","Parcial")))</f>
        <v/>
      </c>
      <c r="L370" s="45" t="str">
        <f>IF($B370="","",MIN(N($I370),N($C370)+N($H370)))</f>
        <v/>
      </c>
      <c r="M370" s="33" t="str">
        <f>IF(OR($A370="",$B370=""),"",IFERROR(IF(N(INDEX(Contratos!$N$5:$N$204,MATCH($B370,Contratos!$A$5:$A$204,0)))&lt;1,"",DATE(YEAR($A370),MONTH($A370),MIN(INDEX(Contratos!$N$5:$N$204,MATCH($B370,Contratos!$A$5:$A$204,0)),DAY(EOMONTH($A370,0))))),""))</f>
        <v/>
      </c>
    </row>
    <row r="371" spans="1:13" x14ac:dyDescent="0.25">
      <c r="A371" s="44"/>
      <c r="B371" s="23"/>
      <c r="C371" s="45" t="str">
        <f>IF($B371="","",IFERROR(INDEX(Contratos!$G$5:$G$204,MATCH($B371,Contratos!$A$5:$A$204,0)),""))</f>
        <v/>
      </c>
      <c r="D371" s="26"/>
      <c r="E371" s="45" t="str">
        <f>IF($B371="","",N($C371)+N($D371))</f>
        <v/>
      </c>
      <c r="F371" s="25"/>
      <c r="G371" s="30" t="str">
        <f>IF($M371="","",MAX(0,IF($F371="",TODAY(),$F371)-$M371))</f>
        <v/>
      </c>
      <c r="H371" s="45" t="str">
        <f>IF($B371="","",IF(N($G371)=0,0,ROUND(N($C371)*IFERROR(INDEX(Contratos!$O$5:$O$204,MATCH($B371,Contratos!$A$5:$A$204,0)),0)*$G371,0)))</f>
        <v/>
      </c>
      <c r="I371" s="26"/>
      <c r="J371" s="45" t="str">
        <f>IF($B371="","",N($E371)+N($H371)-N($I371))</f>
        <v/>
      </c>
      <c r="K371" s="46" t="str">
        <f>IF($B371="","",IF(N($I371)&lt;=0,"Pendiente",IF(N($J371)&lt;=0,"Pagado","Parcial")))</f>
        <v/>
      </c>
      <c r="L371" s="45" t="str">
        <f>IF($B371="","",MIN(N($I371),N($C371)+N($H371)))</f>
        <v/>
      </c>
      <c r="M371" s="33" t="str">
        <f>IF(OR($A371="",$B371=""),"",IFERROR(IF(N(INDEX(Contratos!$N$5:$N$204,MATCH($B371,Contratos!$A$5:$A$204,0)))&lt;1,"",DATE(YEAR($A371),MONTH($A371),MIN(INDEX(Contratos!$N$5:$N$204,MATCH($B371,Contratos!$A$5:$A$204,0)),DAY(EOMONTH($A371,0))))),""))</f>
        <v/>
      </c>
    </row>
    <row r="372" spans="1:13" x14ac:dyDescent="0.25">
      <c r="A372" s="47"/>
      <c r="B372" s="36"/>
      <c r="C372" s="45" t="str">
        <f>IF($B372="","",IFERROR(INDEX(Contratos!$G$5:$G$204,MATCH($B372,Contratos!$A$5:$A$204,0)),""))</f>
        <v/>
      </c>
      <c r="D372" s="39"/>
      <c r="E372" s="45" t="str">
        <f>IF($B372="","",N($C372)+N($D372))</f>
        <v/>
      </c>
      <c r="F372" s="38"/>
      <c r="G372" s="30" t="str">
        <f>IF($M372="","",MAX(0,IF($F372="",TODAY(),$F372)-$M372))</f>
        <v/>
      </c>
      <c r="H372" s="45" t="str">
        <f>IF($B372="","",IF(N($G372)=0,0,ROUND(N($C372)*IFERROR(INDEX(Contratos!$O$5:$O$204,MATCH($B372,Contratos!$A$5:$A$204,0)),0)*$G372,0)))</f>
        <v/>
      </c>
      <c r="I372" s="39"/>
      <c r="J372" s="45" t="str">
        <f>IF($B372="","",N($E372)+N($H372)-N($I372))</f>
        <v/>
      </c>
      <c r="K372" s="46" t="str">
        <f>IF($B372="","",IF(N($I372)&lt;=0,"Pendiente",IF(N($J372)&lt;=0,"Pagado","Parcial")))</f>
        <v/>
      </c>
      <c r="L372" s="45" t="str">
        <f>IF($B372="","",MIN(N($I372),N($C372)+N($H372)))</f>
        <v/>
      </c>
      <c r="M372" s="33" t="str">
        <f>IF(OR($A372="",$B372=""),"",IFERROR(IF(N(INDEX(Contratos!$N$5:$N$204,MATCH($B372,Contratos!$A$5:$A$204,0)))&lt;1,"",DATE(YEAR($A372),MONTH($A372),MIN(INDEX(Contratos!$N$5:$N$204,MATCH($B372,Contratos!$A$5:$A$204,0)),DAY(EOMONTH($A372,0))))),""))</f>
        <v/>
      </c>
    </row>
    <row r="373" spans="1:13" x14ac:dyDescent="0.25">
      <c r="A373" s="44"/>
      <c r="B373" s="23"/>
      <c r="C373" s="45" t="str">
        <f>IF($B373="","",IFERROR(INDEX(Contratos!$G$5:$G$204,MATCH($B373,Contratos!$A$5:$A$204,0)),""))</f>
        <v/>
      </c>
      <c r="D373" s="26"/>
      <c r="E373" s="45" t="str">
        <f>IF($B373="","",N($C373)+N($D373))</f>
        <v/>
      </c>
      <c r="F373" s="25"/>
      <c r="G373" s="30" t="str">
        <f>IF($M373="","",MAX(0,IF($F373="",TODAY(),$F373)-$M373))</f>
        <v/>
      </c>
      <c r="H373" s="45" t="str">
        <f>IF($B373="","",IF(N($G373)=0,0,ROUND(N($C373)*IFERROR(INDEX(Contratos!$O$5:$O$204,MATCH($B373,Contratos!$A$5:$A$204,0)),0)*$G373,0)))</f>
        <v/>
      </c>
      <c r="I373" s="26"/>
      <c r="J373" s="45" t="str">
        <f>IF($B373="","",N($E373)+N($H373)-N($I373))</f>
        <v/>
      </c>
      <c r="K373" s="46" t="str">
        <f>IF($B373="","",IF(N($I373)&lt;=0,"Pendiente",IF(N($J373)&lt;=0,"Pagado","Parcial")))</f>
        <v/>
      </c>
      <c r="L373" s="45" t="str">
        <f>IF($B373="","",MIN(N($I373),N($C373)+N($H373)))</f>
        <v/>
      </c>
      <c r="M373" s="33" t="str">
        <f>IF(OR($A373="",$B373=""),"",IFERROR(IF(N(INDEX(Contratos!$N$5:$N$204,MATCH($B373,Contratos!$A$5:$A$204,0)))&lt;1,"",DATE(YEAR($A373),MONTH($A373),MIN(INDEX(Contratos!$N$5:$N$204,MATCH($B373,Contratos!$A$5:$A$204,0)),DAY(EOMONTH($A373,0))))),""))</f>
        <v/>
      </c>
    </row>
    <row r="374" spans="1:13" x14ac:dyDescent="0.25">
      <c r="A374" s="47"/>
      <c r="B374" s="36"/>
      <c r="C374" s="45" t="str">
        <f>IF($B374="","",IFERROR(INDEX(Contratos!$G$5:$G$204,MATCH($B374,Contratos!$A$5:$A$204,0)),""))</f>
        <v/>
      </c>
      <c r="D374" s="39"/>
      <c r="E374" s="45" t="str">
        <f>IF($B374="","",N($C374)+N($D374))</f>
        <v/>
      </c>
      <c r="F374" s="38"/>
      <c r="G374" s="30" t="str">
        <f>IF($M374="","",MAX(0,IF($F374="",TODAY(),$F374)-$M374))</f>
        <v/>
      </c>
      <c r="H374" s="45" t="str">
        <f>IF($B374="","",IF(N($G374)=0,0,ROUND(N($C374)*IFERROR(INDEX(Contratos!$O$5:$O$204,MATCH($B374,Contratos!$A$5:$A$204,0)),0)*$G374,0)))</f>
        <v/>
      </c>
      <c r="I374" s="39"/>
      <c r="J374" s="45" t="str">
        <f>IF($B374="","",N($E374)+N($H374)-N($I374))</f>
        <v/>
      </c>
      <c r="K374" s="46" t="str">
        <f>IF($B374="","",IF(N($I374)&lt;=0,"Pendiente",IF(N($J374)&lt;=0,"Pagado","Parcial")))</f>
        <v/>
      </c>
      <c r="L374" s="45" t="str">
        <f>IF($B374="","",MIN(N($I374),N($C374)+N($H374)))</f>
        <v/>
      </c>
      <c r="M374" s="33" t="str">
        <f>IF(OR($A374="",$B374=""),"",IFERROR(IF(N(INDEX(Contratos!$N$5:$N$204,MATCH($B374,Contratos!$A$5:$A$204,0)))&lt;1,"",DATE(YEAR($A374),MONTH($A374),MIN(INDEX(Contratos!$N$5:$N$204,MATCH($B374,Contratos!$A$5:$A$204,0)),DAY(EOMONTH($A374,0))))),""))</f>
        <v/>
      </c>
    </row>
    <row r="375" spans="1:13" x14ac:dyDescent="0.25">
      <c r="A375" s="44"/>
      <c r="B375" s="23"/>
      <c r="C375" s="45" t="str">
        <f>IF($B375="","",IFERROR(INDEX(Contratos!$G$5:$G$204,MATCH($B375,Contratos!$A$5:$A$204,0)),""))</f>
        <v/>
      </c>
      <c r="D375" s="26"/>
      <c r="E375" s="45" t="str">
        <f>IF($B375="","",N($C375)+N($D375))</f>
        <v/>
      </c>
      <c r="F375" s="25"/>
      <c r="G375" s="30" t="str">
        <f>IF($M375="","",MAX(0,IF($F375="",TODAY(),$F375)-$M375))</f>
        <v/>
      </c>
      <c r="H375" s="45" t="str">
        <f>IF($B375="","",IF(N($G375)=0,0,ROUND(N($C375)*IFERROR(INDEX(Contratos!$O$5:$O$204,MATCH($B375,Contratos!$A$5:$A$204,0)),0)*$G375,0)))</f>
        <v/>
      </c>
      <c r="I375" s="26"/>
      <c r="J375" s="45" t="str">
        <f>IF($B375="","",N($E375)+N($H375)-N($I375))</f>
        <v/>
      </c>
      <c r="K375" s="46" t="str">
        <f>IF($B375="","",IF(N($I375)&lt;=0,"Pendiente",IF(N($J375)&lt;=0,"Pagado","Parcial")))</f>
        <v/>
      </c>
      <c r="L375" s="45" t="str">
        <f>IF($B375="","",MIN(N($I375),N($C375)+N($H375)))</f>
        <v/>
      </c>
      <c r="M375" s="33" t="str">
        <f>IF(OR($A375="",$B375=""),"",IFERROR(IF(N(INDEX(Contratos!$N$5:$N$204,MATCH($B375,Contratos!$A$5:$A$204,0)))&lt;1,"",DATE(YEAR($A375),MONTH($A375),MIN(INDEX(Contratos!$N$5:$N$204,MATCH($B375,Contratos!$A$5:$A$204,0)),DAY(EOMONTH($A375,0))))),""))</f>
        <v/>
      </c>
    </row>
    <row r="376" spans="1:13" x14ac:dyDescent="0.25">
      <c r="A376" s="47"/>
      <c r="B376" s="36"/>
      <c r="C376" s="45" t="str">
        <f>IF($B376="","",IFERROR(INDEX(Contratos!$G$5:$G$204,MATCH($B376,Contratos!$A$5:$A$204,0)),""))</f>
        <v/>
      </c>
      <c r="D376" s="39"/>
      <c r="E376" s="45" t="str">
        <f>IF($B376="","",N($C376)+N($D376))</f>
        <v/>
      </c>
      <c r="F376" s="38"/>
      <c r="G376" s="30" t="str">
        <f>IF($M376="","",MAX(0,IF($F376="",TODAY(),$F376)-$M376))</f>
        <v/>
      </c>
      <c r="H376" s="45" t="str">
        <f>IF($B376="","",IF(N($G376)=0,0,ROUND(N($C376)*IFERROR(INDEX(Contratos!$O$5:$O$204,MATCH($B376,Contratos!$A$5:$A$204,0)),0)*$G376,0)))</f>
        <v/>
      </c>
      <c r="I376" s="39"/>
      <c r="J376" s="45" t="str">
        <f>IF($B376="","",N($E376)+N($H376)-N($I376))</f>
        <v/>
      </c>
      <c r="K376" s="46" t="str">
        <f>IF($B376="","",IF(N($I376)&lt;=0,"Pendiente",IF(N($J376)&lt;=0,"Pagado","Parcial")))</f>
        <v/>
      </c>
      <c r="L376" s="45" t="str">
        <f>IF($B376="","",MIN(N($I376),N($C376)+N($H376)))</f>
        <v/>
      </c>
      <c r="M376" s="33" t="str">
        <f>IF(OR($A376="",$B376=""),"",IFERROR(IF(N(INDEX(Contratos!$N$5:$N$204,MATCH($B376,Contratos!$A$5:$A$204,0)))&lt;1,"",DATE(YEAR($A376),MONTH($A376),MIN(INDEX(Contratos!$N$5:$N$204,MATCH($B376,Contratos!$A$5:$A$204,0)),DAY(EOMONTH($A376,0))))),""))</f>
        <v/>
      </c>
    </row>
    <row r="377" spans="1:13" x14ac:dyDescent="0.25">
      <c r="A377" s="44"/>
      <c r="B377" s="23"/>
      <c r="C377" s="45" t="str">
        <f>IF($B377="","",IFERROR(INDEX(Contratos!$G$5:$G$204,MATCH($B377,Contratos!$A$5:$A$204,0)),""))</f>
        <v/>
      </c>
      <c r="D377" s="26"/>
      <c r="E377" s="45" t="str">
        <f>IF($B377="","",N($C377)+N($D377))</f>
        <v/>
      </c>
      <c r="F377" s="25"/>
      <c r="G377" s="30" t="str">
        <f>IF($M377="","",MAX(0,IF($F377="",TODAY(),$F377)-$M377))</f>
        <v/>
      </c>
      <c r="H377" s="45" t="str">
        <f>IF($B377="","",IF(N($G377)=0,0,ROUND(N($C377)*IFERROR(INDEX(Contratos!$O$5:$O$204,MATCH($B377,Contratos!$A$5:$A$204,0)),0)*$G377,0)))</f>
        <v/>
      </c>
      <c r="I377" s="26"/>
      <c r="J377" s="45" t="str">
        <f>IF($B377="","",N($E377)+N($H377)-N($I377))</f>
        <v/>
      </c>
      <c r="K377" s="46" t="str">
        <f>IF($B377="","",IF(N($I377)&lt;=0,"Pendiente",IF(N($J377)&lt;=0,"Pagado","Parcial")))</f>
        <v/>
      </c>
      <c r="L377" s="45" t="str">
        <f>IF($B377="","",MIN(N($I377),N($C377)+N($H377)))</f>
        <v/>
      </c>
      <c r="M377" s="33" t="str">
        <f>IF(OR($A377="",$B377=""),"",IFERROR(IF(N(INDEX(Contratos!$N$5:$N$204,MATCH($B377,Contratos!$A$5:$A$204,0)))&lt;1,"",DATE(YEAR($A377),MONTH($A377),MIN(INDEX(Contratos!$N$5:$N$204,MATCH($B377,Contratos!$A$5:$A$204,0)),DAY(EOMONTH($A377,0))))),""))</f>
        <v/>
      </c>
    </row>
    <row r="378" spans="1:13" x14ac:dyDescent="0.25">
      <c r="A378" s="47"/>
      <c r="B378" s="36"/>
      <c r="C378" s="45" t="str">
        <f>IF($B378="","",IFERROR(INDEX(Contratos!$G$5:$G$204,MATCH($B378,Contratos!$A$5:$A$204,0)),""))</f>
        <v/>
      </c>
      <c r="D378" s="39"/>
      <c r="E378" s="45" t="str">
        <f>IF($B378="","",N($C378)+N($D378))</f>
        <v/>
      </c>
      <c r="F378" s="38"/>
      <c r="G378" s="30" t="str">
        <f>IF($M378="","",MAX(0,IF($F378="",TODAY(),$F378)-$M378))</f>
        <v/>
      </c>
      <c r="H378" s="45" t="str">
        <f>IF($B378="","",IF(N($G378)=0,0,ROUND(N($C378)*IFERROR(INDEX(Contratos!$O$5:$O$204,MATCH($B378,Contratos!$A$5:$A$204,0)),0)*$G378,0)))</f>
        <v/>
      </c>
      <c r="I378" s="39"/>
      <c r="J378" s="45" t="str">
        <f>IF($B378="","",N($E378)+N($H378)-N($I378))</f>
        <v/>
      </c>
      <c r="K378" s="46" t="str">
        <f>IF($B378="","",IF(N($I378)&lt;=0,"Pendiente",IF(N($J378)&lt;=0,"Pagado","Parcial")))</f>
        <v/>
      </c>
      <c r="L378" s="45" t="str">
        <f>IF($B378="","",MIN(N($I378),N($C378)+N($H378)))</f>
        <v/>
      </c>
      <c r="M378" s="33" t="str">
        <f>IF(OR($A378="",$B378=""),"",IFERROR(IF(N(INDEX(Contratos!$N$5:$N$204,MATCH($B378,Contratos!$A$5:$A$204,0)))&lt;1,"",DATE(YEAR($A378),MONTH($A378),MIN(INDEX(Contratos!$N$5:$N$204,MATCH($B378,Contratos!$A$5:$A$204,0)),DAY(EOMONTH($A378,0))))),""))</f>
        <v/>
      </c>
    </row>
    <row r="379" spans="1:13" x14ac:dyDescent="0.25">
      <c r="A379" s="44"/>
      <c r="B379" s="23"/>
      <c r="C379" s="45" t="str">
        <f>IF($B379="","",IFERROR(INDEX(Contratos!$G$5:$G$204,MATCH($B379,Contratos!$A$5:$A$204,0)),""))</f>
        <v/>
      </c>
      <c r="D379" s="26"/>
      <c r="E379" s="45" t="str">
        <f>IF($B379="","",N($C379)+N($D379))</f>
        <v/>
      </c>
      <c r="F379" s="25"/>
      <c r="G379" s="30" t="str">
        <f>IF($M379="","",MAX(0,IF($F379="",TODAY(),$F379)-$M379))</f>
        <v/>
      </c>
      <c r="H379" s="45" t="str">
        <f>IF($B379="","",IF(N($G379)=0,0,ROUND(N($C379)*IFERROR(INDEX(Contratos!$O$5:$O$204,MATCH($B379,Contratos!$A$5:$A$204,0)),0)*$G379,0)))</f>
        <v/>
      </c>
      <c r="I379" s="26"/>
      <c r="J379" s="45" t="str">
        <f>IF($B379="","",N($E379)+N($H379)-N($I379))</f>
        <v/>
      </c>
      <c r="K379" s="46" t="str">
        <f>IF($B379="","",IF(N($I379)&lt;=0,"Pendiente",IF(N($J379)&lt;=0,"Pagado","Parcial")))</f>
        <v/>
      </c>
      <c r="L379" s="45" t="str">
        <f>IF($B379="","",MIN(N($I379),N($C379)+N($H379)))</f>
        <v/>
      </c>
      <c r="M379" s="33" t="str">
        <f>IF(OR($A379="",$B379=""),"",IFERROR(IF(N(INDEX(Contratos!$N$5:$N$204,MATCH($B379,Contratos!$A$5:$A$204,0)))&lt;1,"",DATE(YEAR($A379),MONTH($A379),MIN(INDEX(Contratos!$N$5:$N$204,MATCH($B379,Contratos!$A$5:$A$204,0)),DAY(EOMONTH($A379,0))))),""))</f>
        <v/>
      </c>
    </row>
    <row r="380" spans="1:13" x14ac:dyDescent="0.25">
      <c r="A380" s="47"/>
      <c r="B380" s="36"/>
      <c r="C380" s="45" t="str">
        <f>IF($B380="","",IFERROR(INDEX(Contratos!$G$5:$G$204,MATCH($B380,Contratos!$A$5:$A$204,0)),""))</f>
        <v/>
      </c>
      <c r="D380" s="39"/>
      <c r="E380" s="45" t="str">
        <f>IF($B380="","",N($C380)+N($D380))</f>
        <v/>
      </c>
      <c r="F380" s="38"/>
      <c r="G380" s="30" t="str">
        <f>IF($M380="","",MAX(0,IF($F380="",TODAY(),$F380)-$M380))</f>
        <v/>
      </c>
      <c r="H380" s="45" t="str">
        <f>IF($B380="","",IF(N($G380)=0,0,ROUND(N($C380)*IFERROR(INDEX(Contratos!$O$5:$O$204,MATCH($B380,Contratos!$A$5:$A$204,0)),0)*$G380,0)))</f>
        <v/>
      </c>
      <c r="I380" s="39"/>
      <c r="J380" s="45" t="str">
        <f>IF($B380="","",N($E380)+N($H380)-N($I380))</f>
        <v/>
      </c>
      <c r="K380" s="46" t="str">
        <f>IF($B380="","",IF(N($I380)&lt;=0,"Pendiente",IF(N($J380)&lt;=0,"Pagado","Parcial")))</f>
        <v/>
      </c>
      <c r="L380" s="45" t="str">
        <f>IF($B380="","",MIN(N($I380),N($C380)+N($H380)))</f>
        <v/>
      </c>
      <c r="M380" s="33" t="str">
        <f>IF(OR($A380="",$B380=""),"",IFERROR(IF(N(INDEX(Contratos!$N$5:$N$204,MATCH($B380,Contratos!$A$5:$A$204,0)))&lt;1,"",DATE(YEAR($A380),MONTH($A380),MIN(INDEX(Contratos!$N$5:$N$204,MATCH($B380,Contratos!$A$5:$A$204,0)),DAY(EOMONTH($A380,0))))),""))</f>
        <v/>
      </c>
    </row>
    <row r="381" spans="1:13" x14ac:dyDescent="0.25">
      <c r="A381" s="44"/>
      <c r="B381" s="23"/>
      <c r="C381" s="45" t="str">
        <f>IF($B381="","",IFERROR(INDEX(Contratos!$G$5:$G$204,MATCH($B381,Contratos!$A$5:$A$204,0)),""))</f>
        <v/>
      </c>
      <c r="D381" s="26"/>
      <c r="E381" s="45" t="str">
        <f>IF($B381="","",N($C381)+N($D381))</f>
        <v/>
      </c>
      <c r="F381" s="25"/>
      <c r="G381" s="30" t="str">
        <f>IF($M381="","",MAX(0,IF($F381="",TODAY(),$F381)-$M381))</f>
        <v/>
      </c>
      <c r="H381" s="45" t="str">
        <f>IF($B381="","",IF(N($G381)=0,0,ROUND(N($C381)*IFERROR(INDEX(Contratos!$O$5:$O$204,MATCH($B381,Contratos!$A$5:$A$204,0)),0)*$G381,0)))</f>
        <v/>
      </c>
      <c r="I381" s="26"/>
      <c r="J381" s="45" t="str">
        <f>IF($B381="","",N($E381)+N($H381)-N($I381))</f>
        <v/>
      </c>
      <c r="K381" s="46" t="str">
        <f>IF($B381="","",IF(N($I381)&lt;=0,"Pendiente",IF(N($J381)&lt;=0,"Pagado","Parcial")))</f>
        <v/>
      </c>
      <c r="L381" s="45" t="str">
        <f>IF($B381="","",MIN(N($I381),N($C381)+N($H381)))</f>
        <v/>
      </c>
      <c r="M381" s="33" t="str">
        <f>IF(OR($A381="",$B381=""),"",IFERROR(IF(N(INDEX(Contratos!$N$5:$N$204,MATCH($B381,Contratos!$A$5:$A$204,0)))&lt;1,"",DATE(YEAR($A381),MONTH($A381),MIN(INDEX(Contratos!$N$5:$N$204,MATCH($B381,Contratos!$A$5:$A$204,0)),DAY(EOMONTH($A381,0))))),""))</f>
        <v/>
      </c>
    </row>
    <row r="382" spans="1:13" x14ac:dyDescent="0.25">
      <c r="A382" s="47"/>
      <c r="B382" s="36"/>
      <c r="C382" s="45" t="str">
        <f>IF($B382="","",IFERROR(INDEX(Contratos!$G$5:$G$204,MATCH($B382,Contratos!$A$5:$A$204,0)),""))</f>
        <v/>
      </c>
      <c r="D382" s="39"/>
      <c r="E382" s="45" t="str">
        <f>IF($B382="","",N($C382)+N($D382))</f>
        <v/>
      </c>
      <c r="F382" s="38"/>
      <c r="G382" s="30" t="str">
        <f>IF($M382="","",MAX(0,IF($F382="",TODAY(),$F382)-$M382))</f>
        <v/>
      </c>
      <c r="H382" s="45" t="str">
        <f>IF($B382="","",IF(N($G382)=0,0,ROUND(N($C382)*IFERROR(INDEX(Contratos!$O$5:$O$204,MATCH($B382,Contratos!$A$5:$A$204,0)),0)*$G382,0)))</f>
        <v/>
      </c>
      <c r="I382" s="39"/>
      <c r="J382" s="45" t="str">
        <f>IF($B382="","",N($E382)+N($H382)-N($I382))</f>
        <v/>
      </c>
      <c r="K382" s="46" t="str">
        <f>IF($B382="","",IF(N($I382)&lt;=0,"Pendiente",IF(N($J382)&lt;=0,"Pagado","Parcial")))</f>
        <v/>
      </c>
      <c r="L382" s="45" t="str">
        <f>IF($B382="","",MIN(N($I382),N($C382)+N($H382)))</f>
        <v/>
      </c>
      <c r="M382" s="33" t="str">
        <f>IF(OR($A382="",$B382=""),"",IFERROR(IF(N(INDEX(Contratos!$N$5:$N$204,MATCH($B382,Contratos!$A$5:$A$204,0)))&lt;1,"",DATE(YEAR($A382),MONTH($A382),MIN(INDEX(Contratos!$N$5:$N$204,MATCH($B382,Contratos!$A$5:$A$204,0)),DAY(EOMONTH($A382,0))))),""))</f>
        <v/>
      </c>
    </row>
    <row r="383" spans="1:13" x14ac:dyDescent="0.25">
      <c r="A383" s="44"/>
      <c r="B383" s="23"/>
      <c r="C383" s="45" t="str">
        <f>IF($B383="","",IFERROR(INDEX(Contratos!$G$5:$G$204,MATCH($B383,Contratos!$A$5:$A$204,0)),""))</f>
        <v/>
      </c>
      <c r="D383" s="26"/>
      <c r="E383" s="45" t="str">
        <f>IF($B383="","",N($C383)+N($D383))</f>
        <v/>
      </c>
      <c r="F383" s="25"/>
      <c r="G383" s="30" t="str">
        <f>IF($M383="","",MAX(0,IF($F383="",TODAY(),$F383)-$M383))</f>
        <v/>
      </c>
      <c r="H383" s="45" t="str">
        <f>IF($B383="","",IF(N($G383)=0,0,ROUND(N($C383)*IFERROR(INDEX(Contratos!$O$5:$O$204,MATCH($B383,Contratos!$A$5:$A$204,0)),0)*$G383,0)))</f>
        <v/>
      </c>
      <c r="I383" s="26"/>
      <c r="J383" s="45" t="str">
        <f>IF($B383="","",N($E383)+N($H383)-N($I383))</f>
        <v/>
      </c>
      <c r="K383" s="46" t="str">
        <f>IF($B383="","",IF(N($I383)&lt;=0,"Pendiente",IF(N($J383)&lt;=0,"Pagado","Parcial")))</f>
        <v/>
      </c>
      <c r="L383" s="45" t="str">
        <f>IF($B383="","",MIN(N($I383),N($C383)+N($H383)))</f>
        <v/>
      </c>
      <c r="M383" s="33" t="str">
        <f>IF(OR($A383="",$B383=""),"",IFERROR(IF(N(INDEX(Contratos!$N$5:$N$204,MATCH($B383,Contratos!$A$5:$A$204,0)))&lt;1,"",DATE(YEAR($A383),MONTH($A383),MIN(INDEX(Contratos!$N$5:$N$204,MATCH($B383,Contratos!$A$5:$A$204,0)),DAY(EOMONTH($A383,0))))),""))</f>
        <v/>
      </c>
    </row>
    <row r="384" spans="1:13" x14ac:dyDescent="0.25">
      <c r="A384" s="47"/>
      <c r="B384" s="36"/>
      <c r="C384" s="45" t="str">
        <f>IF($B384="","",IFERROR(INDEX(Contratos!$G$5:$G$204,MATCH($B384,Contratos!$A$5:$A$204,0)),""))</f>
        <v/>
      </c>
      <c r="D384" s="39"/>
      <c r="E384" s="45" t="str">
        <f>IF($B384="","",N($C384)+N($D384))</f>
        <v/>
      </c>
      <c r="F384" s="38"/>
      <c r="G384" s="30" t="str">
        <f>IF($M384="","",MAX(0,IF($F384="",TODAY(),$F384)-$M384))</f>
        <v/>
      </c>
      <c r="H384" s="45" t="str">
        <f>IF($B384="","",IF(N($G384)=0,0,ROUND(N($C384)*IFERROR(INDEX(Contratos!$O$5:$O$204,MATCH($B384,Contratos!$A$5:$A$204,0)),0)*$G384,0)))</f>
        <v/>
      </c>
      <c r="I384" s="39"/>
      <c r="J384" s="45" t="str">
        <f>IF($B384="","",N($E384)+N($H384)-N($I384))</f>
        <v/>
      </c>
      <c r="K384" s="46" t="str">
        <f>IF($B384="","",IF(N($I384)&lt;=0,"Pendiente",IF(N($J384)&lt;=0,"Pagado","Parcial")))</f>
        <v/>
      </c>
      <c r="L384" s="45" t="str">
        <f>IF($B384="","",MIN(N($I384),N($C384)+N($H384)))</f>
        <v/>
      </c>
      <c r="M384" s="33" t="str">
        <f>IF(OR($A384="",$B384=""),"",IFERROR(IF(N(INDEX(Contratos!$N$5:$N$204,MATCH($B384,Contratos!$A$5:$A$204,0)))&lt;1,"",DATE(YEAR($A384),MONTH($A384),MIN(INDEX(Contratos!$N$5:$N$204,MATCH($B384,Contratos!$A$5:$A$204,0)),DAY(EOMONTH($A384,0))))),""))</f>
        <v/>
      </c>
    </row>
    <row r="385" spans="1:13" x14ac:dyDescent="0.25">
      <c r="A385" s="44"/>
      <c r="B385" s="23"/>
      <c r="C385" s="45" t="str">
        <f>IF($B385="","",IFERROR(INDEX(Contratos!$G$5:$G$204,MATCH($B385,Contratos!$A$5:$A$204,0)),""))</f>
        <v/>
      </c>
      <c r="D385" s="26"/>
      <c r="E385" s="45" t="str">
        <f>IF($B385="","",N($C385)+N($D385))</f>
        <v/>
      </c>
      <c r="F385" s="25"/>
      <c r="G385" s="30" t="str">
        <f>IF($M385="","",MAX(0,IF($F385="",TODAY(),$F385)-$M385))</f>
        <v/>
      </c>
      <c r="H385" s="45" t="str">
        <f>IF($B385="","",IF(N($G385)=0,0,ROUND(N($C385)*IFERROR(INDEX(Contratos!$O$5:$O$204,MATCH($B385,Contratos!$A$5:$A$204,0)),0)*$G385,0)))</f>
        <v/>
      </c>
      <c r="I385" s="26"/>
      <c r="J385" s="45" t="str">
        <f>IF($B385="","",N($E385)+N($H385)-N($I385))</f>
        <v/>
      </c>
      <c r="K385" s="46" t="str">
        <f>IF($B385="","",IF(N($I385)&lt;=0,"Pendiente",IF(N($J385)&lt;=0,"Pagado","Parcial")))</f>
        <v/>
      </c>
      <c r="L385" s="45" t="str">
        <f>IF($B385="","",MIN(N($I385),N($C385)+N($H385)))</f>
        <v/>
      </c>
      <c r="M385" s="33" t="str">
        <f>IF(OR($A385="",$B385=""),"",IFERROR(IF(N(INDEX(Contratos!$N$5:$N$204,MATCH($B385,Contratos!$A$5:$A$204,0)))&lt;1,"",DATE(YEAR($A385),MONTH($A385),MIN(INDEX(Contratos!$N$5:$N$204,MATCH($B385,Contratos!$A$5:$A$204,0)),DAY(EOMONTH($A385,0))))),""))</f>
        <v/>
      </c>
    </row>
    <row r="386" spans="1:13" x14ac:dyDescent="0.25">
      <c r="A386" s="47"/>
      <c r="B386" s="36"/>
      <c r="C386" s="45" t="str">
        <f>IF($B386="","",IFERROR(INDEX(Contratos!$G$5:$G$204,MATCH($B386,Contratos!$A$5:$A$204,0)),""))</f>
        <v/>
      </c>
      <c r="D386" s="39"/>
      <c r="E386" s="45" t="str">
        <f>IF($B386="","",N($C386)+N($D386))</f>
        <v/>
      </c>
      <c r="F386" s="38"/>
      <c r="G386" s="30" t="str">
        <f>IF($M386="","",MAX(0,IF($F386="",TODAY(),$F386)-$M386))</f>
        <v/>
      </c>
      <c r="H386" s="45" t="str">
        <f>IF($B386="","",IF(N($G386)=0,0,ROUND(N($C386)*IFERROR(INDEX(Contratos!$O$5:$O$204,MATCH($B386,Contratos!$A$5:$A$204,0)),0)*$G386,0)))</f>
        <v/>
      </c>
      <c r="I386" s="39"/>
      <c r="J386" s="45" t="str">
        <f>IF($B386="","",N($E386)+N($H386)-N($I386))</f>
        <v/>
      </c>
      <c r="K386" s="46" t="str">
        <f>IF($B386="","",IF(N($I386)&lt;=0,"Pendiente",IF(N($J386)&lt;=0,"Pagado","Parcial")))</f>
        <v/>
      </c>
      <c r="L386" s="45" t="str">
        <f>IF($B386="","",MIN(N($I386),N($C386)+N($H386)))</f>
        <v/>
      </c>
      <c r="M386" s="33" t="str">
        <f>IF(OR($A386="",$B386=""),"",IFERROR(IF(N(INDEX(Contratos!$N$5:$N$204,MATCH($B386,Contratos!$A$5:$A$204,0)))&lt;1,"",DATE(YEAR($A386),MONTH($A386),MIN(INDEX(Contratos!$N$5:$N$204,MATCH($B386,Contratos!$A$5:$A$204,0)),DAY(EOMONTH($A386,0))))),""))</f>
        <v/>
      </c>
    </row>
    <row r="387" spans="1:13" x14ac:dyDescent="0.25">
      <c r="A387" s="44"/>
      <c r="B387" s="23"/>
      <c r="C387" s="45" t="str">
        <f>IF($B387="","",IFERROR(INDEX(Contratos!$G$5:$G$204,MATCH($B387,Contratos!$A$5:$A$204,0)),""))</f>
        <v/>
      </c>
      <c r="D387" s="26"/>
      <c r="E387" s="45" t="str">
        <f>IF($B387="","",N($C387)+N($D387))</f>
        <v/>
      </c>
      <c r="F387" s="25"/>
      <c r="G387" s="30" t="str">
        <f>IF($M387="","",MAX(0,IF($F387="",TODAY(),$F387)-$M387))</f>
        <v/>
      </c>
      <c r="H387" s="45" t="str">
        <f>IF($B387="","",IF(N($G387)=0,0,ROUND(N($C387)*IFERROR(INDEX(Contratos!$O$5:$O$204,MATCH($B387,Contratos!$A$5:$A$204,0)),0)*$G387,0)))</f>
        <v/>
      </c>
      <c r="I387" s="26"/>
      <c r="J387" s="45" t="str">
        <f>IF($B387="","",N($E387)+N($H387)-N($I387))</f>
        <v/>
      </c>
      <c r="K387" s="46" t="str">
        <f>IF($B387="","",IF(N($I387)&lt;=0,"Pendiente",IF(N($J387)&lt;=0,"Pagado","Parcial")))</f>
        <v/>
      </c>
      <c r="L387" s="45" t="str">
        <f>IF($B387="","",MIN(N($I387),N($C387)+N($H387)))</f>
        <v/>
      </c>
      <c r="M387" s="33" t="str">
        <f>IF(OR($A387="",$B387=""),"",IFERROR(IF(N(INDEX(Contratos!$N$5:$N$204,MATCH($B387,Contratos!$A$5:$A$204,0)))&lt;1,"",DATE(YEAR($A387),MONTH($A387),MIN(INDEX(Contratos!$N$5:$N$204,MATCH($B387,Contratos!$A$5:$A$204,0)),DAY(EOMONTH($A387,0))))),""))</f>
        <v/>
      </c>
    </row>
    <row r="388" spans="1:13" x14ac:dyDescent="0.25">
      <c r="A388" s="47"/>
      <c r="B388" s="36"/>
      <c r="C388" s="45" t="str">
        <f>IF($B388="","",IFERROR(INDEX(Contratos!$G$5:$G$204,MATCH($B388,Contratos!$A$5:$A$204,0)),""))</f>
        <v/>
      </c>
      <c r="D388" s="39"/>
      <c r="E388" s="45" t="str">
        <f>IF($B388="","",N($C388)+N($D388))</f>
        <v/>
      </c>
      <c r="F388" s="38"/>
      <c r="G388" s="30" t="str">
        <f>IF($M388="","",MAX(0,IF($F388="",TODAY(),$F388)-$M388))</f>
        <v/>
      </c>
      <c r="H388" s="45" t="str">
        <f>IF($B388="","",IF(N($G388)=0,0,ROUND(N($C388)*IFERROR(INDEX(Contratos!$O$5:$O$204,MATCH($B388,Contratos!$A$5:$A$204,0)),0)*$G388,0)))</f>
        <v/>
      </c>
      <c r="I388" s="39"/>
      <c r="J388" s="45" t="str">
        <f>IF($B388="","",N($E388)+N($H388)-N($I388))</f>
        <v/>
      </c>
      <c r="K388" s="46" t="str">
        <f>IF($B388="","",IF(N($I388)&lt;=0,"Pendiente",IF(N($J388)&lt;=0,"Pagado","Parcial")))</f>
        <v/>
      </c>
      <c r="L388" s="45" t="str">
        <f>IF($B388="","",MIN(N($I388),N($C388)+N($H388)))</f>
        <v/>
      </c>
      <c r="M388" s="33" t="str">
        <f>IF(OR($A388="",$B388=""),"",IFERROR(IF(N(INDEX(Contratos!$N$5:$N$204,MATCH($B388,Contratos!$A$5:$A$204,0)))&lt;1,"",DATE(YEAR($A388),MONTH($A388),MIN(INDEX(Contratos!$N$5:$N$204,MATCH($B388,Contratos!$A$5:$A$204,0)),DAY(EOMONTH($A388,0))))),""))</f>
        <v/>
      </c>
    </row>
    <row r="389" spans="1:13" x14ac:dyDescent="0.25">
      <c r="A389" s="44"/>
      <c r="B389" s="23"/>
      <c r="C389" s="45" t="str">
        <f>IF($B389="","",IFERROR(INDEX(Contratos!$G$5:$G$204,MATCH($B389,Contratos!$A$5:$A$204,0)),""))</f>
        <v/>
      </c>
      <c r="D389" s="26"/>
      <c r="E389" s="45" t="str">
        <f>IF($B389="","",N($C389)+N($D389))</f>
        <v/>
      </c>
      <c r="F389" s="25"/>
      <c r="G389" s="30" t="str">
        <f>IF($M389="","",MAX(0,IF($F389="",TODAY(),$F389)-$M389))</f>
        <v/>
      </c>
      <c r="H389" s="45" t="str">
        <f>IF($B389="","",IF(N($G389)=0,0,ROUND(N($C389)*IFERROR(INDEX(Contratos!$O$5:$O$204,MATCH($B389,Contratos!$A$5:$A$204,0)),0)*$G389,0)))</f>
        <v/>
      </c>
      <c r="I389" s="26"/>
      <c r="J389" s="45" t="str">
        <f>IF($B389="","",N($E389)+N($H389)-N($I389))</f>
        <v/>
      </c>
      <c r="K389" s="46" t="str">
        <f>IF($B389="","",IF(N($I389)&lt;=0,"Pendiente",IF(N($J389)&lt;=0,"Pagado","Parcial")))</f>
        <v/>
      </c>
      <c r="L389" s="45" t="str">
        <f>IF($B389="","",MIN(N($I389),N($C389)+N($H389)))</f>
        <v/>
      </c>
      <c r="M389" s="33" t="str">
        <f>IF(OR($A389="",$B389=""),"",IFERROR(IF(N(INDEX(Contratos!$N$5:$N$204,MATCH($B389,Contratos!$A$5:$A$204,0)))&lt;1,"",DATE(YEAR($A389),MONTH($A389),MIN(INDEX(Contratos!$N$5:$N$204,MATCH($B389,Contratos!$A$5:$A$204,0)),DAY(EOMONTH($A389,0))))),""))</f>
        <v/>
      </c>
    </row>
    <row r="390" spans="1:13" x14ac:dyDescent="0.25">
      <c r="A390" s="47"/>
      <c r="B390" s="36"/>
      <c r="C390" s="45" t="str">
        <f>IF($B390="","",IFERROR(INDEX(Contratos!$G$5:$G$204,MATCH($B390,Contratos!$A$5:$A$204,0)),""))</f>
        <v/>
      </c>
      <c r="D390" s="39"/>
      <c r="E390" s="45" t="str">
        <f>IF($B390="","",N($C390)+N($D390))</f>
        <v/>
      </c>
      <c r="F390" s="38"/>
      <c r="G390" s="30" t="str">
        <f>IF($M390="","",MAX(0,IF($F390="",TODAY(),$F390)-$M390))</f>
        <v/>
      </c>
      <c r="H390" s="45" t="str">
        <f>IF($B390="","",IF(N($G390)=0,0,ROUND(N($C390)*IFERROR(INDEX(Contratos!$O$5:$O$204,MATCH($B390,Contratos!$A$5:$A$204,0)),0)*$G390,0)))</f>
        <v/>
      </c>
      <c r="I390" s="39"/>
      <c r="J390" s="45" t="str">
        <f>IF($B390="","",N($E390)+N($H390)-N($I390))</f>
        <v/>
      </c>
      <c r="K390" s="46" t="str">
        <f>IF($B390="","",IF(N($I390)&lt;=0,"Pendiente",IF(N($J390)&lt;=0,"Pagado","Parcial")))</f>
        <v/>
      </c>
      <c r="L390" s="45" t="str">
        <f>IF($B390="","",MIN(N($I390),N($C390)+N($H390)))</f>
        <v/>
      </c>
      <c r="M390" s="33" t="str">
        <f>IF(OR($A390="",$B390=""),"",IFERROR(IF(N(INDEX(Contratos!$N$5:$N$204,MATCH($B390,Contratos!$A$5:$A$204,0)))&lt;1,"",DATE(YEAR($A390),MONTH($A390),MIN(INDEX(Contratos!$N$5:$N$204,MATCH($B390,Contratos!$A$5:$A$204,0)),DAY(EOMONTH($A390,0))))),""))</f>
        <v/>
      </c>
    </row>
    <row r="391" spans="1:13" x14ac:dyDescent="0.25">
      <c r="A391" s="44"/>
      <c r="B391" s="23"/>
      <c r="C391" s="45" t="str">
        <f>IF($B391="","",IFERROR(INDEX(Contratos!$G$5:$G$204,MATCH($B391,Contratos!$A$5:$A$204,0)),""))</f>
        <v/>
      </c>
      <c r="D391" s="26"/>
      <c r="E391" s="45" t="str">
        <f>IF($B391="","",N($C391)+N($D391))</f>
        <v/>
      </c>
      <c r="F391" s="25"/>
      <c r="G391" s="30" t="str">
        <f>IF($M391="","",MAX(0,IF($F391="",TODAY(),$F391)-$M391))</f>
        <v/>
      </c>
      <c r="H391" s="45" t="str">
        <f>IF($B391="","",IF(N($G391)=0,0,ROUND(N($C391)*IFERROR(INDEX(Contratos!$O$5:$O$204,MATCH($B391,Contratos!$A$5:$A$204,0)),0)*$G391,0)))</f>
        <v/>
      </c>
      <c r="I391" s="26"/>
      <c r="J391" s="45" t="str">
        <f>IF($B391="","",N($E391)+N($H391)-N($I391))</f>
        <v/>
      </c>
      <c r="K391" s="46" t="str">
        <f>IF($B391="","",IF(N($I391)&lt;=0,"Pendiente",IF(N($J391)&lt;=0,"Pagado","Parcial")))</f>
        <v/>
      </c>
      <c r="L391" s="45" t="str">
        <f>IF($B391="","",MIN(N($I391),N($C391)+N($H391)))</f>
        <v/>
      </c>
      <c r="M391" s="33" t="str">
        <f>IF(OR($A391="",$B391=""),"",IFERROR(IF(N(INDEX(Contratos!$N$5:$N$204,MATCH($B391,Contratos!$A$5:$A$204,0)))&lt;1,"",DATE(YEAR($A391),MONTH($A391),MIN(INDEX(Contratos!$N$5:$N$204,MATCH($B391,Contratos!$A$5:$A$204,0)),DAY(EOMONTH($A391,0))))),""))</f>
        <v/>
      </c>
    </row>
    <row r="392" spans="1:13" x14ac:dyDescent="0.25">
      <c r="A392" s="47"/>
      <c r="B392" s="36"/>
      <c r="C392" s="45" t="str">
        <f>IF($B392="","",IFERROR(INDEX(Contratos!$G$5:$G$204,MATCH($B392,Contratos!$A$5:$A$204,0)),""))</f>
        <v/>
      </c>
      <c r="D392" s="39"/>
      <c r="E392" s="45" t="str">
        <f>IF($B392="","",N($C392)+N($D392))</f>
        <v/>
      </c>
      <c r="F392" s="38"/>
      <c r="G392" s="30" t="str">
        <f>IF($M392="","",MAX(0,IF($F392="",TODAY(),$F392)-$M392))</f>
        <v/>
      </c>
      <c r="H392" s="45" t="str">
        <f>IF($B392="","",IF(N($G392)=0,0,ROUND(N($C392)*IFERROR(INDEX(Contratos!$O$5:$O$204,MATCH($B392,Contratos!$A$5:$A$204,0)),0)*$G392,0)))</f>
        <v/>
      </c>
      <c r="I392" s="39"/>
      <c r="J392" s="45" t="str">
        <f>IF($B392="","",N($E392)+N($H392)-N($I392))</f>
        <v/>
      </c>
      <c r="K392" s="46" t="str">
        <f>IF($B392="","",IF(N($I392)&lt;=0,"Pendiente",IF(N($J392)&lt;=0,"Pagado","Parcial")))</f>
        <v/>
      </c>
      <c r="L392" s="45" t="str">
        <f>IF($B392="","",MIN(N($I392),N($C392)+N($H392)))</f>
        <v/>
      </c>
      <c r="M392" s="33" t="str">
        <f>IF(OR($A392="",$B392=""),"",IFERROR(IF(N(INDEX(Contratos!$N$5:$N$204,MATCH($B392,Contratos!$A$5:$A$204,0)))&lt;1,"",DATE(YEAR($A392),MONTH($A392),MIN(INDEX(Contratos!$N$5:$N$204,MATCH($B392,Contratos!$A$5:$A$204,0)),DAY(EOMONTH($A392,0))))),""))</f>
        <v/>
      </c>
    </row>
    <row r="393" spans="1:13" x14ac:dyDescent="0.25">
      <c r="A393" s="44"/>
      <c r="B393" s="23"/>
      <c r="C393" s="45" t="str">
        <f>IF($B393="","",IFERROR(INDEX(Contratos!$G$5:$G$204,MATCH($B393,Contratos!$A$5:$A$204,0)),""))</f>
        <v/>
      </c>
      <c r="D393" s="26"/>
      <c r="E393" s="45" t="str">
        <f>IF($B393="","",N($C393)+N($D393))</f>
        <v/>
      </c>
      <c r="F393" s="25"/>
      <c r="G393" s="30" t="str">
        <f>IF($M393="","",MAX(0,IF($F393="",TODAY(),$F393)-$M393))</f>
        <v/>
      </c>
      <c r="H393" s="45" t="str">
        <f>IF($B393="","",IF(N($G393)=0,0,ROUND(N($C393)*IFERROR(INDEX(Contratos!$O$5:$O$204,MATCH($B393,Contratos!$A$5:$A$204,0)),0)*$G393,0)))</f>
        <v/>
      </c>
      <c r="I393" s="26"/>
      <c r="J393" s="45" t="str">
        <f>IF($B393="","",N($E393)+N($H393)-N($I393))</f>
        <v/>
      </c>
      <c r="K393" s="46" t="str">
        <f>IF($B393="","",IF(N($I393)&lt;=0,"Pendiente",IF(N($J393)&lt;=0,"Pagado","Parcial")))</f>
        <v/>
      </c>
      <c r="L393" s="45" t="str">
        <f>IF($B393="","",MIN(N($I393),N($C393)+N($H393)))</f>
        <v/>
      </c>
      <c r="M393" s="33" t="str">
        <f>IF(OR($A393="",$B393=""),"",IFERROR(IF(N(INDEX(Contratos!$N$5:$N$204,MATCH($B393,Contratos!$A$5:$A$204,0)))&lt;1,"",DATE(YEAR($A393),MONTH($A393),MIN(INDEX(Contratos!$N$5:$N$204,MATCH($B393,Contratos!$A$5:$A$204,0)),DAY(EOMONTH($A393,0))))),""))</f>
        <v/>
      </c>
    </row>
    <row r="394" spans="1:13" x14ac:dyDescent="0.25">
      <c r="A394" s="47"/>
      <c r="B394" s="36"/>
      <c r="C394" s="45" t="str">
        <f>IF($B394="","",IFERROR(INDEX(Contratos!$G$5:$G$204,MATCH($B394,Contratos!$A$5:$A$204,0)),""))</f>
        <v/>
      </c>
      <c r="D394" s="39"/>
      <c r="E394" s="45" t="str">
        <f>IF($B394="","",N($C394)+N($D394))</f>
        <v/>
      </c>
      <c r="F394" s="38"/>
      <c r="G394" s="30" t="str">
        <f>IF($M394="","",MAX(0,IF($F394="",TODAY(),$F394)-$M394))</f>
        <v/>
      </c>
      <c r="H394" s="45" t="str">
        <f>IF($B394="","",IF(N($G394)=0,0,ROUND(N($C394)*IFERROR(INDEX(Contratos!$O$5:$O$204,MATCH($B394,Contratos!$A$5:$A$204,0)),0)*$G394,0)))</f>
        <v/>
      </c>
      <c r="I394" s="39"/>
      <c r="J394" s="45" t="str">
        <f>IF($B394="","",N($E394)+N($H394)-N($I394))</f>
        <v/>
      </c>
      <c r="K394" s="46" t="str">
        <f>IF($B394="","",IF(N($I394)&lt;=0,"Pendiente",IF(N($J394)&lt;=0,"Pagado","Parcial")))</f>
        <v/>
      </c>
      <c r="L394" s="45" t="str">
        <f>IF($B394="","",MIN(N($I394),N($C394)+N($H394)))</f>
        <v/>
      </c>
      <c r="M394" s="33" t="str">
        <f>IF(OR($A394="",$B394=""),"",IFERROR(IF(N(INDEX(Contratos!$N$5:$N$204,MATCH($B394,Contratos!$A$5:$A$204,0)))&lt;1,"",DATE(YEAR($A394),MONTH($A394),MIN(INDEX(Contratos!$N$5:$N$204,MATCH($B394,Contratos!$A$5:$A$204,0)),DAY(EOMONTH($A394,0))))),""))</f>
        <v/>
      </c>
    </row>
    <row r="395" spans="1:13" x14ac:dyDescent="0.25">
      <c r="A395" s="44"/>
      <c r="B395" s="23"/>
      <c r="C395" s="45" t="str">
        <f>IF($B395="","",IFERROR(INDEX(Contratos!$G$5:$G$204,MATCH($B395,Contratos!$A$5:$A$204,0)),""))</f>
        <v/>
      </c>
      <c r="D395" s="26"/>
      <c r="E395" s="45" t="str">
        <f>IF($B395="","",N($C395)+N($D395))</f>
        <v/>
      </c>
      <c r="F395" s="25"/>
      <c r="G395" s="30" t="str">
        <f>IF($M395="","",MAX(0,IF($F395="",TODAY(),$F395)-$M395))</f>
        <v/>
      </c>
      <c r="H395" s="45" t="str">
        <f>IF($B395="","",IF(N($G395)=0,0,ROUND(N($C395)*IFERROR(INDEX(Contratos!$O$5:$O$204,MATCH($B395,Contratos!$A$5:$A$204,0)),0)*$G395,0)))</f>
        <v/>
      </c>
      <c r="I395" s="26"/>
      <c r="J395" s="45" t="str">
        <f>IF($B395="","",N($E395)+N($H395)-N($I395))</f>
        <v/>
      </c>
      <c r="K395" s="46" t="str">
        <f>IF($B395="","",IF(N($I395)&lt;=0,"Pendiente",IF(N($J395)&lt;=0,"Pagado","Parcial")))</f>
        <v/>
      </c>
      <c r="L395" s="45" t="str">
        <f>IF($B395="","",MIN(N($I395),N($C395)+N($H395)))</f>
        <v/>
      </c>
      <c r="M395" s="33" t="str">
        <f>IF(OR($A395="",$B395=""),"",IFERROR(IF(N(INDEX(Contratos!$N$5:$N$204,MATCH($B395,Contratos!$A$5:$A$204,0)))&lt;1,"",DATE(YEAR($A395),MONTH($A395),MIN(INDEX(Contratos!$N$5:$N$204,MATCH($B395,Contratos!$A$5:$A$204,0)),DAY(EOMONTH($A395,0))))),""))</f>
        <v/>
      </c>
    </row>
    <row r="396" spans="1:13" x14ac:dyDescent="0.25">
      <c r="A396" s="47"/>
      <c r="B396" s="36"/>
      <c r="C396" s="45" t="str">
        <f>IF($B396="","",IFERROR(INDEX(Contratos!$G$5:$G$204,MATCH($B396,Contratos!$A$5:$A$204,0)),""))</f>
        <v/>
      </c>
      <c r="D396" s="39"/>
      <c r="E396" s="45" t="str">
        <f>IF($B396="","",N($C396)+N($D396))</f>
        <v/>
      </c>
      <c r="F396" s="38"/>
      <c r="G396" s="30" t="str">
        <f>IF($M396="","",MAX(0,IF($F396="",TODAY(),$F396)-$M396))</f>
        <v/>
      </c>
      <c r="H396" s="45" t="str">
        <f>IF($B396="","",IF(N($G396)=0,0,ROUND(N($C396)*IFERROR(INDEX(Contratos!$O$5:$O$204,MATCH($B396,Contratos!$A$5:$A$204,0)),0)*$G396,0)))</f>
        <v/>
      </c>
      <c r="I396" s="39"/>
      <c r="J396" s="45" t="str">
        <f>IF($B396="","",N($E396)+N($H396)-N($I396))</f>
        <v/>
      </c>
      <c r="K396" s="46" t="str">
        <f>IF($B396="","",IF(N($I396)&lt;=0,"Pendiente",IF(N($J396)&lt;=0,"Pagado","Parcial")))</f>
        <v/>
      </c>
      <c r="L396" s="45" t="str">
        <f>IF($B396="","",MIN(N($I396),N($C396)+N($H396)))</f>
        <v/>
      </c>
      <c r="M396" s="33" t="str">
        <f>IF(OR($A396="",$B396=""),"",IFERROR(IF(N(INDEX(Contratos!$N$5:$N$204,MATCH($B396,Contratos!$A$5:$A$204,0)))&lt;1,"",DATE(YEAR($A396),MONTH($A396),MIN(INDEX(Contratos!$N$5:$N$204,MATCH($B396,Contratos!$A$5:$A$204,0)),DAY(EOMONTH($A396,0))))),""))</f>
        <v/>
      </c>
    </row>
    <row r="397" spans="1:13" x14ac:dyDescent="0.25">
      <c r="A397" s="44"/>
      <c r="B397" s="23"/>
      <c r="C397" s="45" t="str">
        <f>IF($B397="","",IFERROR(INDEX(Contratos!$G$5:$G$204,MATCH($B397,Contratos!$A$5:$A$204,0)),""))</f>
        <v/>
      </c>
      <c r="D397" s="26"/>
      <c r="E397" s="45" t="str">
        <f>IF($B397="","",N($C397)+N($D397))</f>
        <v/>
      </c>
      <c r="F397" s="25"/>
      <c r="G397" s="30" t="str">
        <f>IF($M397="","",MAX(0,IF($F397="",TODAY(),$F397)-$M397))</f>
        <v/>
      </c>
      <c r="H397" s="45" t="str">
        <f>IF($B397="","",IF(N($G397)=0,0,ROUND(N($C397)*IFERROR(INDEX(Contratos!$O$5:$O$204,MATCH($B397,Contratos!$A$5:$A$204,0)),0)*$G397,0)))</f>
        <v/>
      </c>
      <c r="I397" s="26"/>
      <c r="J397" s="45" t="str">
        <f>IF($B397="","",N($E397)+N($H397)-N($I397))</f>
        <v/>
      </c>
      <c r="K397" s="46" t="str">
        <f>IF($B397="","",IF(N($I397)&lt;=0,"Pendiente",IF(N($J397)&lt;=0,"Pagado","Parcial")))</f>
        <v/>
      </c>
      <c r="L397" s="45" t="str">
        <f>IF($B397="","",MIN(N($I397),N($C397)+N($H397)))</f>
        <v/>
      </c>
      <c r="M397" s="33" t="str">
        <f>IF(OR($A397="",$B397=""),"",IFERROR(IF(N(INDEX(Contratos!$N$5:$N$204,MATCH($B397,Contratos!$A$5:$A$204,0)))&lt;1,"",DATE(YEAR($A397),MONTH($A397),MIN(INDEX(Contratos!$N$5:$N$204,MATCH($B397,Contratos!$A$5:$A$204,0)),DAY(EOMONTH($A397,0))))),""))</f>
        <v/>
      </c>
    </row>
    <row r="398" spans="1:13" x14ac:dyDescent="0.25">
      <c r="A398" s="47"/>
      <c r="B398" s="36"/>
      <c r="C398" s="45" t="str">
        <f>IF($B398="","",IFERROR(INDEX(Contratos!$G$5:$G$204,MATCH($B398,Contratos!$A$5:$A$204,0)),""))</f>
        <v/>
      </c>
      <c r="D398" s="39"/>
      <c r="E398" s="45" t="str">
        <f>IF($B398="","",N($C398)+N($D398))</f>
        <v/>
      </c>
      <c r="F398" s="38"/>
      <c r="G398" s="30" t="str">
        <f>IF($M398="","",MAX(0,IF($F398="",TODAY(),$F398)-$M398))</f>
        <v/>
      </c>
      <c r="H398" s="45" t="str">
        <f>IF($B398="","",IF(N($G398)=0,0,ROUND(N($C398)*IFERROR(INDEX(Contratos!$O$5:$O$204,MATCH($B398,Contratos!$A$5:$A$204,0)),0)*$G398,0)))</f>
        <v/>
      </c>
      <c r="I398" s="39"/>
      <c r="J398" s="45" t="str">
        <f>IF($B398="","",N($E398)+N($H398)-N($I398))</f>
        <v/>
      </c>
      <c r="K398" s="46" t="str">
        <f>IF($B398="","",IF(N($I398)&lt;=0,"Pendiente",IF(N($J398)&lt;=0,"Pagado","Parcial")))</f>
        <v/>
      </c>
      <c r="L398" s="45" t="str">
        <f>IF($B398="","",MIN(N($I398),N($C398)+N($H398)))</f>
        <v/>
      </c>
      <c r="M398" s="33" t="str">
        <f>IF(OR($A398="",$B398=""),"",IFERROR(IF(N(INDEX(Contratos!$N$5:$N$204,MATCH($B398,Contratos!$A$5:$A$204,0)))&lt;1,"",DATE(YEAR($A398),MONTH($A398),MIN(INDEX(Contratos!$N$5:$N$204,MATCH($B398,Contratos!$A$5:$A$204,0)),DAY(EOMONTH($A398,0))))),""))</f>
        <v/>
      </c>
    </row>
    <row r="399" spans="1:13" x14ac:dyDescent="0.25">
      <c r="A399" s="44"/>
      <c r="B399" s="23"/>
      <c r="C399" s="45" t="str">
        <f>IF($B399="","",IFERROR(INDEX(Contratos!$G$5:$G$204,MATCH($B399,Contratos!$A$5:$A$204,0)),""))</f>
        <v/>
      </c>
      <c r="D399" s="26"/>
      <c r="E399" s="45" t="str">
        <f>IF($B399="","",N($C399)+N($D399))</f>
        <v/>
      </c>
      <c r="F399" s="25"/>
      <c r="G399" s="30" t="str">
        <f>IF($M399="","",MAX(0,IF($F399="",TODAY(),$F399)-$M399))</f>
        <v/>
      </c>
      <c r="H399" s="45" t="str">
        <f>IF($B399="","",IF(N($G399)=0,0,ROUND(N($C399)*IFERROR(INDEX(Contratos!$O$5:$O$204,MATCH($B399,Contratos!$A$5:$A$204,0)),0)*$G399,0)))</f>
        <v/>
      </c>
      <c r="I399" s="26"/>
      <c r="J399" s="45" t="str">
        <f>IF($B399="","",N($E399)+N($H399)-N($I399))</f>
        <v/>
      </c>
      <c r="K399" s="46" t="str">
        <f>IF($B399="","",IF(N($I399)&lt;=0,"Pendiente",IF(N($J399)&lt;=0,"Pagado","Parcial")))</f>
        <v/>
      </c>
      <c r="L399" s="45" t="str">
        <f>IF($B399="","",MIN(N($I399),N($C399)+N($H399)))</f>
        <v/>
      </c>
      <c r="M399" s="33" t="str">
        <f>IF(OR($A399="",$B399=""),"",IFERROR(IF(N(INDEX(Contratos!$N$5:$N$204,MATCH($B399,Contratos!$A$5:$A$204,0)))&lt;1,"",DATE(YEAR($A399),MONTH($A399),MIN(INDEX(Contratos!$N$5:$N$204,MATCH($B399,Contratos!$A$5:$A$204,0)),DAY(EOMONTH($A399,0))))),""))</f>
        <v/>
      </c>
    </row>
    <row r="400" spans="1:13" x14ac:dyDescent="0.25">
      <c r="A400" s="47"/>
      <c r="B400" s="36"/>
      <c r="C400" s="45" t="str">
        <f>IF($B400="","",IFERROR(INDEX(Contratos!$G$5:$G$204,MATCH($B400,Contratos!$A$5:$A$204,0)),""))</f>
        <v/>
      </c>
      <c r="D400" s="39"/>
      <c r="E400" s="45" t="str">
        <f>IF($B400="","",N($C400)+N($D400))</f>
        <v/>
      </c>
      <c r="F400" s="38"/>
      <c r="G400" s="30" t="str">
        <f>IF($M400="","",MAX(0,IF($F400="",TODAY(),$F400)-$M400))</f>
        <v/>
      </c>
      <c r="H400" s="45" t="str">
        <f>IF($B400="","",IF(N($G400)=0,0,ROUND(N($C400)*IFERROR(INDEX(Contratos!$O$5:$O$204,MATCH($B400,Contratos!$A$5:$A$204,0)),0)*$G400,0)))</f>
        <v/>
      </c>
      <c r="I400" s="39"/>
      <c r="J400" s="45" t="str">
        <f>IF($B400="","",N($E400)+N($H400)-N($I400))</f>
        <v/>
      </c>
      <c r="K400" s="46" t="str">
        <f>IF($B400="","",IF(N($I400)&lt;=0,"Pendiente",IF(N($J400)&lt;=0,"Pagado","Parcial")))</f>
        <v/>
      </c>
      <c r="L400" s="45" t="str">
        <f>IF($B400="","",MIN(N($I400),N($C400)+N($H400)))</f>
        <v/>
      </c>
      <c r="M400" s="33" t="str">
        <f>IF(OR($A400="",$B400=""),"",IFERROR(IF(N(INDEX(Contratos!$N$5:$N$204,MATCH($B400,Contratos!$A$5:$A$204,0)))&lt;1,"",DATE(YEAR($A400),MONTH($A400),MIN(INDEX(Contratos!$N$5:$N$204,MATCH($B400,Contratos!$A$5:$A$204,0)),DAY(EOMONTH($A400,0))))),""))</f>
        <v/>
      </c>
    </row>
    <row r="401" spans="1:13" x14ac:dyDescent="0.25">
      <c r="A401" s="44"/>
      <c r="B401" s="23"/>
      <c r="C401" s="45" t="str">
        <f>IF($B401="","",IFERROR(INDEX(Contratos!$G$5:$G$204,MATCH($B401,Contratos!$A$5:$A$204,0)),""))</f>
        <v/>
      </c>
      <c r="D401" s="26"/>
      <c r="E401" s="45" t="str">
        <f>IF($B401="","",N($C401)+N($D401))</f>
        <v/>
      </c>
      <c r="F401" s="25"/>
      <c r="G401" s="30" t="str">
        <f>IF($M401="","",MAX(0,IF($F401="",TODAY(),$F401)-$M401))</f>
        <v/>
      </c>
      <c r="H401" s="45" t="str">
        <f>IF($B401="","",IF(N($G401)=0,0,ROUND(N($C401)*IFERROR(INDEX(Contratos!$O$5:$O$204,MATCH($B401,Contratos!$A$5:$A$204,0)),0)*$G401,0)))</f>
        <v/>
      </c>
      <c r="I401" s="26"/>
      <c r="J401" s="45" t="str">
        <f>IF($B401="","",N($E401)+N($H401)-N($I401))</f>
        <v/>
      </c>
      <c r="K401" s="46" t="str">
        <f>IF($B401="","",IF(N($I401)&lt;=0,"Pendiente",IF(N($J401)&lt;=0,"Pagado","Parcial")))</f>
        <v/>
      </c>
      <c r="L401" s="45" t="str">
        <f>IF($B401="","",MIN(N($I401),N($C401)+N($H401)))</f>
        <v/>
      </c>
      <c r="M401" s="33" t="str">
        <f>IF(OR($A401="",$B401=""),"",IFERROR(IF(N(INDEX(Contratos!$N$5:$N$204,MATCH($B401,Contratos!$A$5:$A$204,0)))&lt;1,"",DATE(YEAR($A401),MONTH($A401),MIN(INDEX(Contratos!$N$5:$N$204,MATCH($B401,Contratos!$A$5:$A$204,0)),DAY(EOMONTH($A401,0))))),""))</f>
        <v/>
      </c>
    </row>
    <row r="402" spans="1:13" x14ac:dyDescent="0.25">
      <c r="A402" s="47"/>
      <c r="B402" s="36"/>
      <c r="C402" s="45" t="str">
        <f>IF($B402="","",IFERROR(INDEX(Contratos!$G$5:$G$204,MATCH($B402,Contratos!$A$5:$A$204,0)),""))</f>
        <v/>
      </c>
      <c r="D402" s="39"/>
      <c r="E402" s="45" t="str">
        <f>IF($B402="","",N($C402)+N($D402))</f>
        <v/>
      </c>
      <c r="F402" s="38"/>
      <c r="G402" s="30" t="str">
        <f>IF($M402="","",MAX(0,IF($F402="",TODAY(),$F402)-$M402))</f>
        <v/>
      </c>
      <c r="H402" s="45" t="str">
        <f>IF($B402="","",IF(N($G402)=0,0,ROUND(N($C402)*IFERROR(INDEX(Contratos!$O$5:$O$204,MATCH($B402,Contratos!$A$5:$A$204,0)),0)*$G402,0)))</f>
        <v/>
      </c>
      <c r="I402" s="39"/>
      <c r="J402" s="45" t="str">
        <f>IF($B402="","",N($E402)+N($H402)-N($I402))</f>
        <v/>
      </c>
      <c r="K402" s="46" t="str">
        <f>IF($B402="","",IF(N($I402)&lt;=0,"Pendiente",IF(N($J402)&lt;=0,"Pagado","Parcial")))</f>
        <v/>
      </c>
      <c r="L402" s="45" t="str">
        <f>IF($B402="","",MIN(N($I402),N($C402)+N($H402)))</f>
        <v/>
      </c>
      <c r="M402" s="33" t="str">
        <f>IF(OR($A402="",$B402=""),"",IFERROR(IF(N(INDEX(Contratos!$N$5:$N$204,MATCH($B402,Contratos!$A$5:$A$204,0)))&lt;1,"",DATE(YEAR($A402),MONTH($A402),MIN(INDEX(Contratos!$N$5:$N$204,MATCH($B402,Contratos!$A$5:$A$204,0)),DAY(EOMONTH($A402,0))))),""))</f>
        <v/>
      </c>
    </row>
    <row r="403" spans="1:13" x14ac:dyDescent="0.25">
      <c r="A403" s="44"/>
      <c r="B403" s="23"/>
      <c r="C403" s="45" t="str">
        <f>IF($B403="","",IFERROR(INDEX(Contratos!$G$5:$G$204,MATCH($B403,Contratos!$A$5:$A$204,0)),""))</f>
        <v/>
      </c>
      <c r="D403" s="26"/>
      <c r="E403" s="45" t="str">
        <f>IF($B403="","",N($C403)+N($D403))</f>
        <v/>
      </c>
      <c r="F403" s="25"/>
      <c r="G403" s="30" t="str">
        <f>IF($M403="","",MAX(0,IF($F403="",TODAY(),$F403)-$M403))</f>
        <v/>
      </c>
      <c r="H403" s="45" t="str">
        <f>IF($B403="","",IF(N($G403)=0,0,ROUND(N($C403)*IFERROR(INDEX(Contratos!$O$5:$O$204,MATCH($B403,Contratos!$A$5:$A$204,0)),0)*$G403,0)))</f>
        <v/>
      </c>
      <c r="I403" s="26"/>
      <c r="J403" s="45" t="str">
        <f>IF($B403="","",N($E403)+N($H403)-N($I403))</f>
        <v/>
      </c>
      <c r="K403" s="46" t="str">
        <f>IF($B403="","",IF(N($I403)&lt;=0,"Pendiente",IF(N($J403)&lt;=0,"Pagado","Parcial")))</f>
        <v/>
      </c>
      <c r="L403" s="45" t="str">
        <f>IF($B403="","",MIN(N($I403),N($C403)+N($H403)))</f>
        <v/>
      </c>
      <c r="M403" s="33" t="str">
        <f>IF(OR($A403="",$B403=""),"",IFERROR(IF(N(INDEX(Contratos!$N$5:$N$204,MATCH($B403,Contratos!$A$5:$A$204,0)))&lt;1,"",DATE(YEAR($A403),MONTH($A403),MIN(INDEX(Contratos!$N$5:$N$204,MATCH($B403,Contratos!$A$5:$A$204,0)),DAY(EOMONTH($A403,0))))),""))</f>
        <v/>
      </c>
    </row>
    <row r="404" spans="1:13" x14ac:dyDescent="0.25">
      <c r="A404" s="47"/>
      <c r="B404" s="36"/>
      <c r="C404" s="45" t="str">
        <f>IF($B404="","",IFERROR(INDEX(Contratos!$G$5:$G$204,MATCH($B404,Contratos!$A$5:$A$204,0)),""))</f>
        <v/>
      </c>
      <c r="D404" s="39"/>
      <c r="E404" s="45" t="str">
        <f>IF($B404="","",N($C404)+N($D404))</f>
        <v/>
      </c>
      <c r="F404" s="38"/>
      <c r="G404" s="30" t="str">
        <f>IF($M404="","",MAX(0,IF($F404="",TODAY(),$F404)-$M404))</f>
        <v/>
      </c>
      <c r="H404" s="45" t="str">
        <f>IF($B404="","",IF(N($G404)=0,0,ROUND(N($C404)*IFERROR(INDEX(Contratos!$O$5:$O$204,MATCH($B404,Contratos!$A$5:$A$204,0)),0)*$G404,0)))</f>
        <v/>
      </c>
      <c r="I404" s="39"/>
      <c r="J404" s="45" t="str">
        <f>IF($B404="","",N($E404)+N($H404)-N($I404))</f>
        <v/>
      </c>
      <c r="K404" s="46" t="str">
        <f>IF($B404="","",IF(N($I404)&lt;=0,"Pendiente",IF(N($J404)&lt;=0,"Pagado","Parcial")))</f>
        <v/>
      </c>
      <c r="L404" s="45" t="str">
        <f>IF($B404="","",MIN(N($I404),N($C404)+N($H404)))</f>
        <v/>
      </c>
      <c r="M404" s="33" t="str">
        <f>IF(OR($A404="",$B404=""),"",IFERROR(IF(N(INDEX(Contratos!$N$5:$N$204,MATCH($B404,Contratos!$A$5:$A$204,0)))&lt;1,"",DATE(YEAR($A404),MONTH($A404),MIN(INDEX(Contratos!$N$5:$N$204,MATCH($B404,Contratos!$A$5:$A$204,0)),DAY(EOMONTH($A404,0))))),""))</f>
        <v/>
      </c>
    </row>
    <row r="405" spans="1:13" x14ac:dyDescent="0.25">
      <c r="A405" s="44"/>
      <c r="B405" s="23"/>
      <c r="C405" s="45" t="str">
        <f>IF($B405="","",IFERROR(INDEX(Contratos!$G$5:$G$204,MATCH($B405,Contratos!$A$5:$A$204,0)),""))</f>
        <v/>
      </c>
      <c r="D405" s="26"/>
      <c r="E405" s="45" t="str">
        <f>IF($B405="","",N($C405)+N($D405))</f>
        <v/>
      </c>
      <c r="F405" s="25"/>
      <c r="G405" s="30" t="str">
        <f>IF($M405="","",MAX(0,IF($F405="",TODAY(),$F405)-$M405))</f>
        <v/>
      </c>
      <c r="H405" s="45" t="str">
        <f>IF($B405="","",IF(N($G405)=0,0,ROUND(N($C405)*IFERROR(INDEX(Contratos!$O$5:$O$204,MATCH($B405,Contratos!$A$5:$A$204,0)),0)*$G405,0)))</f>
        <v/>
      </c>
      <c r="I405" s="26"/>
      <c r="J405" s="45" t="str">
        <f>IF($B405="","",N($E405)+N($H405)-N($I405))</f>
        <v/>
      </c>
      <c r="K405" s="46" t="str">
        <f>IF($B405="","",IF(N($I405)&lt;=0,"Pendiente",IF(N($J405)&lt;=0,"Pagado","Parcial")))</f>
        <v/>
      </c>
      <c r="L405" s="45" t="str">
        <f>IF($B405="","",MIN(N($I405),N($C405)+N($H405)))</f>
        <v/>
      </c>
      <c r="M405" s="33" t="str">
        <f>IF(OR($A405="",$B405=""),"",IFERROR(IF(N(INDEX(Contratos!$N$5:$N$204,MATCH($B405,Contratos!$A$5:$A$204,0)))&lt;1,"",DATE(YEAR($A405),MONTH($A405),MIN(INDEX(Contratos!$N$5:$N$204,MATCH($B405,Contratos!$A$5:$A$204,0)),DAY(EOMONTH($A405,0))))),""))</f>
        <v/>
      </c>
    </row>
    <row r="406" spans="1:13" x14ac:dyDescent="0.25">
      <c r="A406" s="47"/>
      <c r="B406" s="36"/>
      <c r="C406" s="45" t="str">
        <f>IF($B406="","",IFERROR(INDEX(Contratos!$G$5:$G$204,MATCH($B406,Contratos!$A$5:$A$204,0)),""))</f>
        <v/>
      </c>
      <c r="D406" s="39"/>
      <c r="E406" s="45" t="str">
        <f>IF($B406="","",N($C406)+N($D406))</f>
        <v/>
      </c>
      <c r="F406" s="38"/>
      <c r="G406" s="30" t="str">
        <f>IF($M406="","",MAX(0,IF($F406="",TODAY(),$F406)-$M406))</f>
        <v/>
      </c>
      <c r="H406" s="45" t="str">
        <f>IF($B406="","",IF(N($G406)=0,0,ROUND(N($C406)*IFERROR(INDEX(Contratos!$O$5:$O$204,MATCH($B406,Contratos!$A$5:$A$204,0)),0)*$G406,0)))</f>
        <v/>
      </c>
      <c r="I406" s="39"/>
      <c r="J406" s="45" t="str">
        <f>IF($B406="","",N($E406)+N($H406)-N($I406))</f>
        <v/>
      </c>
      <c r="K406" s="46" t="str">
        <f>IF($B406="","",IF(N($I406)&lt;=0,"Pendiente",IF(N($J406)&lt;=0,"Pagado","Parcial")))</f>
        <v/>
      </c>
      <c r="L406" s="45" t="str">
        <f>IF($B406="","",MIN(N($I406),N($C406)+N($H406)))</f>
        <v/>
      </c>
      <c r="M406" s="33" t="str">
        <f>IF(OR($A406="",$B406=""),"",IFERROR(IF(N(INDEX(Contratos!$N$5:$N$204,MATCH($B406,Contratos!$A$5:$A$204,0)))&lt;1,"",DATE(YEAR($A406),MONTH($A406),MIN(INDEX(Contratos!$N$5:$N$204,MATCH($B406,Contratos!$A$5:$A$204,0)),DAY(EOMONTH($A406,0))))),""))</f>
        <v/>
      </c>
    </row>
    <row r="407" spans="1:13" x14ac:dyDescent="0.25">
      <c r="A407" s="44"/>
      <c r="B407" s="23"/>
      <c r="C407" s="45" t="str">
        <f>IF($B407="","",IFERROR(INDEX(Contratos!$G$5:$G$204,MATCH($B407,Contratos!$A$5:$A$204,0)),""))</f>
        <v/>
      </c>
      <c r="D407" s="26"/>
      <c r="E407" s="45" t="str">
        <f>IF($B407="","",N($C407)+N($D407))</f>
        <v/>
      </c>
      <c r="F407" s="25"/>
      <c r="G407" s="30" t="str">
        <f>IF($M407="","",MAX(0,IF($F407="",TODAY(),$F407)-$M407))</f>
        <v/>
      </c>
      <c r="H407" s="45" t="str">
        <f>IF($B407="","",IF(N($G407)=0,0,ROUND(N($C407)*IFERROR(INDEX(Contratos!$O$5:$O$204,MATCH($B407,Contratos!$A$5:$A$204,0)),0)*$G407,0)))</f>
        <v/>
      </c>
      <c r="I407" s="26"/>
      <c r="J407" s="45" t="str">
        <f>IF($B407="","",N($E407)+N($H407)-N($I407))</f>
        <v/>
      </c>
      <c r="K407" s="46" t="str">
        <f>IF($B407="","",IF(N($I407)&lt;=0,"Pendiente",IF(N($J407)&lt;=0,"Pagado","Parcial")))</f>
        <v/>
      </c>
      <c r="L407" s="45" t="str">
        <f>IF($B407="","",MIN(N($I407),N($C407)+N($H407)))</f>
        <v/>
      </c>
      <c r="M407" s="33" t="str">
        <f>IF(OR($A407="",$B407=""),"",IFERROR(IF(N(INDEX(Contratos!$N$5:$N$204,MATCH($B407,Contratos!$A$5:$A$204,0)))&lt;1,"",DATE(YEAR($A407),MONTH($A407),MIN(INDEX(Contratos!$N$5:$N$204,MATCH($B407,Contratos!$A$5:$A$204,0)),DAY(EOMONTH($A407,0))))),""))</f>
        <v/>
      </c>
    </row>
    <row r="408" spans="1:13" x14ac:dyDescent="0.25">
      <c r="A408" s="47"/>
      <c r="B408" s="36"/>
      <c r="C408" s="45" t="str">
        <f>IF($B408="","",IFERROR(INDEX(Contratos!$G$5:$G$204,MATCH($B408,Contratos!$A$5:$A$204,0)),""))</f>
        <v/>
      </c>
      <c r="D408" s="39"/>
      <c r="E408" s="45" t="str">
        <f>IF($B408="","",N($C408)+N($D408))</f>
        <v/>
      </c>
      <c r="F408" s="38"/>
      <c r="G408" s="30" t="str">
        <f>IF($M408="","",MAX(0,IF($F408="",TODAY(),$F408)-$M408))</f>
        <v/>
      </c>
      <c r="H408" s="45" t="str">
        <f>IF($B408="","",IF(N($G408)=0,0,ROUND(N($C408)*IFERROR(INDEX(Contratos!$O$5:$O$204,MATCH($B408,Contratos!$A$5:$A$204,0)),0)*$G408,0)))</f>
        <v/>
      </c>
      <c r="I408" s="39"/>
      <c r="J408" s="45" t="str">
        <f>IF($B408="","",N($E408)+N($H408)-N($I408))</f>
        <v/>
      </c>
      <c r="K408" s="46" t="str">
        <f>IF($B408="","",IF(N($I408)&lt;=0,"Pendiente",IF(N($J408)&lt;=0,"Pagado","Parcial")))</f>
        <v/>
      </c>
      <c r="L408" s="45" t="str">
        <f>IF($B408="","",MIN(N($I408),N($C408)+N($H408)))</f>
        <v/>
      </c>
      <c r="M408" s="33" t="str">
        <f>IF(OR($A408="",$B408=""),"",IFERROR(IF(N(INDEX(Contratos!$N$5:$N$204,MATCH($B408,Contratos!$A$5:$A$204,0)))&lt;1,"",DATE(YEAR($A408),MONTH($A408),MIN(INDEX(Contratos!$N$5:$N$204,MATCH($B408,Contratos!$A$5:$A$204,0)),DAY(EOMONTH($A408,0))))),""))</f>
        <v/>
      </c>
    </row>
    <row r="409" spans="1:13" x14ac:dyDescent="0.25">
      <c r="A409" s="44"/>
      <c r="B409" s="23"/>
      <c r="C409" s="45" t="str">
        <f>IF($B409="","",IFERROR(INDEX(Contratos!$G$5:$G$204,MATCH($B409,Contratos!$A$5:$A$204,0)),""))</f>
        <v/>
      </c>
      <c r="D409" s="26"/>
      <c r="E409" s="45" t="str">
        <f>IF($B409="","",N($C409)+N($D409))</f>
        <v/>
      </c>
      <c r="F409" s="25"/>
      <c r="G409" s="30" t="str">
        <f>IF($M409="","",MAX(0,IF($F409="",TODAY(),$F409)-$M409))</f>
        <v/>
      </c>
      <c r="H409" s="45" t="str">
        <f>IF($B409="","",IF(N($G409)=0,0,ROUND(N($C409)*IFERROR(INDEX(Contratos!$O$5:$O$204,MATCH($B409,Contratos!$A$5:$A$204,0)),0)*$G409,0)))</f>
        <v/>
      </c>
      <c r="I409" s="26"/>
      <c r="J409" s="45" t="str">
        <f>IF($B409="","",N($E409)+N($H409)-N($I409))</f>
        <v/>
      </c>
      <c r="K409" s="46" t="str">
        <f>IF($B409="","",IF(N($I409)&lt;=0,"Pendiente",IF(N($J409)&lt;=0,"Pagado","Parcial")))</f>
        <v/>
      </c>
      <c r="L409" s="45" t="str">
        <f>IF($B409="","",MIN(N($I409),N($C409)+N($H409)))</f>
        <v/>
      </c>
      <c r="M409" s="33" t="str">
        <f>IF(OR($A409="",$B409=""),"",IFERROR(IF(N(INDEX(Contratos!$N$5:$N$204,MATCH($B409,Contratos!$A$5:$A$204,0)))&lt;1,"",DATE(YEAR($A409),MONTH($A409),MIN(INDEX(Contratos!$N$5:$N$204,MATCH($B409,Contratos!$A$5:$A$204,0)),DAY(EOMONTH($A409,0))))),""))</f>
        <v/>
      </c>
    </row>
    <row r="410" spans="1:13" x14ac:dyDescent="0.25">
      <c r="A410" s="47"/>
      <c r="B410" s="36"/>
      <c r="C410" s="45" t="str">
        <f>IF($B410="","",IFERROR(INDEX(Contratos!$G$5:$G$204,MATCH($B410,Contratos!$A$5:$A$204,0)),""))</f>
        <v/>
      </c>
      <c r="D410" s="39"/>
      <c r="E410" s="45" t="str">
        <f>IF($B410="","",N($C410)+N($D410))</f>
        <v/>
      </c>
      <c r="F410" s="38"/>
      <c r="G410" s="30" t="str">
        <f>IF($M410="","",MAX(0,IF($F410="",TODAY(),$F410)-$M410))</f>
        <v/>
      </c>
      <c r="H410" s="45" t="str">
        <f>IF($B410="","",IF(N($G410)=0,0,ROUND(N($C410)*IFERROR(INDEX(Contratos!$O$5:$O$204,MATCH($B410,Contratos!$A$5:$A$204,0)),0)*$G410,0)))</f>
        <v/>
      </c>
      <c r="I410" s="39"/>
      <c r="J410" s="45" t="str">
        <f>IF($B410="","",N($E410)+N($H410)-N($I410))</f>
        <v/>
      </c>
      <c r="K410" s="46" t="str">
        <f>IF($B410="","",IF(N($I410)&lt;=0,"Pendiente",IF(N($J410)&lt;=0,"Pagado","Parcial")))</f>
        <v/>
      </c>
      <c r="L410" s="45" t="str">
        <f>IF($B410="","",MIN(N($I410),N($C410)+N($H410)))</f>
        <v/>
      </c>
      <c r="M410" s="33" t="str">
        <f>IF(OR($A410="",$B410=""),"",IFERROR(IF(N(INDEX(Contratos!$N$5:$N$204,MATCH($B410,Contratos!$A$5:$A$204,0)))&lt;1,"",DATE(YEAR($A410),MONTH($A410),MIN(INDEX(Contratos!$N$5:$N$204,MATCH($B410,Contratos!$A$5:$A$204,0)),DAY(EOMONTH($A410,0))))),""))</f>
        <v/>
      </c>
    </row>
    <row r="411" spans="1:13" x14ac:dyDescent="0.25">
      <c r="A411" s="44"/>
      <c r="B411" s="23"/>
      <c r="C411" s="45" t="str">
        <f>IF($B411="","",IFERROR(INDEX(Contratos!$G$5:$G$204,MATCH($B411,Contratos!$A$5:$A$204,0)),""))</f>
        <v/>
      </c>
      <c r="D411" s="26"/>
      <c r="E411" s="45" t="str">
        <f>IF($B411="","",N($C411)+N($D411))</f>
        <v/>
      </c>
      <c r="F411" s="25"/>
      <c r="G411" s="30" t="str">
        <f>IF($M411="","",MAX(0,IF($F411="",TODAY(),$F411)-$M411))</f>
        <v/>
      </c>
      <c r="H411" s="45" t="str">
        <f>IF($B411="","",IF(N($G411)=0,0,ROUND(N($C411)*IFERROR(INDEX(Contratos!$O$5:$O$204,MATCH($B411,Contratos!$A$5:$A$204,0)),0)*$G411,0)))</f>
        <v/>
      </c>
      <c r="I411" s="26"/>
      <c r="J411" s="45" t="str">
        <f>IF($B411="","",N($E411)+N($H411)-N($I411))</f>
        <v/>
      </c>
      <c r="K411" s="46" t="str">
        <f>IF($B411="","",IF(N($I411)&lt;=0,"Pendiente",IF(N($J411)&lt;=0,"Pagado","Parcial")))</f>
        <v/>
      </c>
      <c r="L411" s="45" t="str">
        <f>IF($B411="","",MIN(N($I411),N($C411)+N($H411)))</f>
        <v/>
      </c>
      <c r="M411" s="33" t="str">
        <f>IF(OR($A411="",$B411=""),"",IFERROR(IF(N(INDEX(Contratos!$N$5:$N$204,MATCH($B411,Contratos!$A$5:$A$204,0)))&lt;1,"",DATE(YEAR($A411),MONTH($A411),MIN(INDEX(Contratos!$N$5:$N$204,MATCH($B411,Contratos!$A$5:$A$204,0)),DAY(EOMONTH($A411,0))))),""))</f>
        <v/>
      </c>
    </row>
    <row r="412" spans="1:13" x14ac:dyDescent="0.25">
      <c r="A412" s="47"/>
      <c r="B412" s="36"/>
      <c r="C412" s="45" t="str">
        <f>IF($B412="","",IFERROR(INDEX(Contratos!$G$5:$G$204,MATCH($B412,Contratos!$A$5:$A$204,0)),""))</f>
        <v/>
      </c>
      <c r="D412" s="39"/>
      <c r="E412" s="45" t="str">
        <f>IF($B412="","",N($C412)+N($D412))</f>
        <v/>
      </c>
      <c r="F412" s="38"/>
      <c r="G412" s="30" t="str">
        <f>IF($M412="","",MAX(0,IF($F412="",TODAY(),$F412)-$M412))</f>
        <v/>
      </c>
      <c r="H412" s="45" t="str">
        <f>IF($B412="","",IF(N($G412)=0,0,ROUND(N($C412)*IFERROR(INDEX(Contratos!$O$5:$O$204,MATCH($B412,Contratos!$A$5:$A$204,0)),0)*$G412,0)))</f>
        <v/>
      </c>
      <c r="I412" s="39"/>
      <c r="J412" s="45" t="str">
        <f>IF($B412="","",N($E412)+N($H412)-N($I412))</f>
        <v/>
      </c>
      <c r="K412" s="46" t="str">
        <f>IF($B412="","",IF(N($I412)&lt;=0,"Pendiente",IF(N($J412)&lt;=0,"Pagado","Parcial")))</f>
        <v/>
      </c>
      <c r="L412" s="45" t="str">
        <f>IF($B412="","",MIN(N($I412),N($C412)+N($H412)))</f>
        <v/>
      </c>
      <c r="M412" s="33" t="str">
        <f>IF(OR($A412="",$B412=""),"",IFERROR(IF(N(INDEX(Contratos!$N$5:$N$204,MATCH($B412,Contratos!$A$5:$A$204,0)))&lt;1,"",DATE(YEAR($A412),MONTH($A412),MIN(INDEX(Contratos!$N$5:$N$204,MATCH($B412,Contratos!$A$5:$A$204,0)),DAY(EOMONTH($A412,0))))),""))</f>
        <v/>
      </c>
    </row>
    <row r="413" spans="1:13" x14ac:dyDescent="0.25">
      <c r="A413" s="44"/>
      <c r="B413" s="23"/>
      <c r="C413" s="45" t="str">
        <f>IF($B413="","",IFERROR(INDEX(Contratos!$G$5:$G$204,MATCH($B413,Contratos!$A$5:$A$204,0)),""))</f>
        <v/>
      </c>
      <c r="D413" s="26"/>
      <c r="E413" s="45" t="str">
        <f>IF($B413="","",N($C413)+N($D413))</f>
        <v/>
      </c>
      <c r="F413" s="25"/>
      <c r="G413" s="30" t="str">
        <f>IF($M413="","",MAX(0,IF($F413="",TODAY(),$F413)-$M413))</f>
        <v/>
      </c>
      <c r="H413" s="45" t="str">
        <f>IF($B413="","",IF(N($G413)=0,0,ROUND(N($C413)*IFERROR(INDEX(Contratos!$O$5:$O$204,MATCH($B413,Contratos!$A$5:$A$204,0)),0)*$G413,0)))</f>
        <v/>
      </c>
      <c r="I413" s="26"/>
      <c r="J413" s="45" t="str">
        <f>IF($B413="","",N($E413)+N($H413)-N($I413))</f>
        <v/>
      </c>
      <c r="K413" s="46" t="str">
        <f>IF($B413="","",IF(N($I413)&lt;=0,"Pendiente",IF(N($J413)&lt;=0,"Pagado","Parcial")))</f>
        <v/>
      </c>
      <c r="L413" s="45" t="str">
        <f>IF($B413="","",MIN(N($I413),N($C413)+N($H413)))</f>
        <v/>
      </c>
      <c r="M413" s="33" t="str">
        <f>IF(OR($A413="",$B413=""),"",IFERROR(IF(N(INDEX(Contratos!$N$5:$N$204,MATCH($B413,Contratos!$A$5:$A$204,0)))&lt;1,"",DATE(YEAR($A413),MONTH($A413),MIN(INDEX(Contratos!$N$5:$N$204,MATCH($B413,Contratos!$A$5:$A$204,0)),DAY(EOMONTH($A413,0))))),""))</f>
        <v/>
      </c>
    </row>
    <row r="414" spans="1:13" x14ac:dyDescent="0.25">
      <c r="A414" s="47"/>
      <c r="B414" s="36"/>
      <c r="C414" s="45" t="str">
        <f>IF($B414="","",IFERROR(INDEX(Contratos!$G$5:$G$204,MATCH($B414,Contratos!$A$5:$A$204,0)),""))</f>
        <v/>
      </c>
      <c r="D414" s="39"/>
      <c r="E414" s="45" t="str">
        <f>IF($B414="","",N($C414)+N($D414))</f>
        <v/>
      </c>
      <c r="F414" s="38"/>
      <c r="G414" s="30" t="str">
        <f>IF($M414="","",MAX(0,IF($F414="",TODAY(),$F414)-$M414))</f>
        <v/>
      </c>
      <c r="H414" s="45" t="str">
        <f>IF($B414="","",IF(N($G414)=0,0,ROUND(N($C414)*IFERROR(INDEX(Contratos!$O$5:$O$204,MATCH($B414,Contratos!$A$5:$A$204,0)),0)*$G414,0)))</f>
        <v/>
      </c>
      <c r="I414" s="39"/>
      <c r="J414" s="45" t="str">
        <f>IF($B414="","",N($E414)+N($H414)-N($I414))</f>
        <v/>
      </c>
      <c r="K414" s="46" t="str">
        <f>IF($B414="","",IF(N($I414)&lt;=0,"Pendiente",IF(N($J414)&lt;=0,"Pagado","Parcial")))</f>
        <v/>
      </c>
      <c r="L414" s="45" t="str">
        <f>IF($B414="","",MIN(N($I414),N($C414)+N($H414)))</f>
        <v/>
      </c>
      <c r="M414" s="33" t="str">
        <f>IF(OR($A414="",$B414=""),"",IFERROR(IF(N(INDEX(Contratos!$N$5:$N$204,MATCH($B414,Contratos!$A$5:$A$204,0)))&lt;1,"",DATE(YEAR($A414),MONTH($A414),MIN(INDEX(Contratos!$N$5:$N$204,MATCH($B414,Contratos!$A$5:$A$204,0)),DAY(EOMONTH($A414,0))))),""))</f>
        <v/>
      </c>
    </row>
    <row r="415" spans="1:13" x14ac:dyDescent="0.25">
      <c r="A415" s="44"/>
      <c r="B415" s="23"/>
      <c r="C415" s="45" t="str">
        <f>IF($B415="","",IFERROR(INDEX(Contratos!$G$5:$G$204,MATCH($B415,Contratos!$A$5:$A$204,0)),""))</f>
        <v/>
      </c>
      <c r="D415" s="26"/>
      <c r="E415" s="45" t="str">
        <f>IF($B415="","",N($C415)+N($D415))</f>
        <v/>
      </c>
      <c r="F415" s="25"/>
      <c r="G415" s="30" t="str">
        <f>IF($M415="","",MAX(0,IF($F415="",TODAY(),$F415)-$M415))</f>
        <v/>
      </c>
      <c r="H415" s="45" t="str">
        <f>IF($B415="","",IF(N($G415)=0,0,ROUND(N($C415)*IFERROR(INDEX(Contratos!$O$5:$O$204,MATCH($B415,Contratos!$A$5:$A$204,0)),0)*$G415,0)))</f>
        <v/>
      </c>
      <c r="I415" s="26"/>
      <c r="J415" s="45" t="str">
        <f>IF($B415="","",N($E415)+N($H415)-N($I415))</f>
        <v/>
      </c>
      <c r="K415" s="46" t="str">
        <f>IF($B415="","",IF(N($I415)&lt;=0,"Pendiente",IF(N($J415)&lt;=0,"Pagado","Parcial")))</f>
        <v/>
      </c>
      <c r="L415" s="45" t="str">
        <f>IF($B415="","",MIN(N($I415),N($C415)+N($H415)))</f>
        <v/>
      </c>
      <c r="M415" s="33" t="str">
        <f>IF(OR($A415="",$B415=""),"",IFERROR(IF(N(INDEX(Contratos!$N$5:$N$204,MATCH($B415,Contratos!$A$5:$A$204,0)))&lt;1,"",DATE(YEAR($A415),MONTH($A415),MIN(INDEX(Contratos!$N$5:$N$204,MATCH($B415,Contratos!$A$5:$A$204,0)),DAY(EOMONTH($A415,0))))),""))</f>
        <v/>
      </c>
    </row>
    <row r="416" spans="1:13" x14ac:dyDescent="0.25">
      <c r="A416" s="47"/>
      <c r="B416" s="36"/>
      <c r="C416" s="45" t="str">
        <f>IF($B416="","",IFERROR(INDEX(Contratos!$G$5:$G$204,MATCH($B416,Contratos!$A$5:$A$204,0)),""))</f>
        <v/>
      </c>
      <c r="D416" s="39"/>
      <c r="E416" s="45" t="str">
        <f>IF($B416="","",N($C416)+N($D416))</f>
        <v/>
      </c>
      <c r="F416" s="38"/>
      <c r="G416" s="30" t="str">
        <f>IF($M416="","",MAX(0,IF($F416="",TODAY(),$F416)-$M416))</f>
        <v/>
      </c>
      <c r="H416" s="45" t="str">
        <f>IF($B416="","",IF(N($G416)=0,0,ROUND(N($C416)*IFERROR(INDEX(Contratos!$O$5:$O$204,MATCH($B416,Contratos!$A$5:$A$204,0)),0)*$G416,0)))</f>
        <v/>
      </c>
      <c r="I416" s="39"/>
      <c r="J416" s="45" t="str">
        <f>IF($B416="","",N($E416)+N($H416)-N($I416))</f>
        <v/>
      </c>
      <c r="K416" s="46" t="str">
        <f>IF($B416="","",IF(N($I416)&lt;=0,"Pendiente",IF(N($J416)&lt;=0,"Pagado","Parcial")))</f>
        <v/>
      </c>
      <c r="L416" s="45" t="str">
        <f>IF($B416="","",MIN(N($I416),N($C416)+N($H416)))</f>
        <v/>
      </c>
      <c r="M416" s="33" t="str">
        <f>IF(OR($A416="",$B416=""),"",IFERROR(IF(N(INDEX(Contratos!$N$5:$N$204,MATCH($B416,Contratos!$A$5:$A$204,0)))&lt;1,"",DATE(YEAR($A416),MONTH($A416),MIN(INDEX(Contratos!$N$5:$N$204,MATCH($B416,Contratos!$A$5:$A$204,0)),DAY(EOMONTH($A416,0))))),""))</f>
        <v/>
      </c>
    </row>
    <row r="417" spans="1:13" x14ac:dyDescent="0.25">
      <c r="A417" s="44"/>
      <c r="B417" s="23"/>
      <c r="C417" s="45" t="str">
        <f>IF($B417="","",IFERROR(INDEX(Contratos!$G$5:$G$204,MATCH($B417,Contratos!$A$5:$A$204,0)),""))</f>
        <v/>
      </c>
      <c r="D417" s="26"/>
      <c r="E417" s="45" t="str">
        <f>IF($B417="","",N($C417)+N($D417))</f>
        <v/>
      </c>
      <c r="F417" s="25"/>
      <c r="G417" s="30" t="str">
        <f>IF($M417="","",MAX(0,IF($F417="",TODAY(),$F417)-$M417))</f>
        <v/>
      </c>
      <c r="H417" s="45" t="str">
        <f>IF($B417="","",IF(N($G417)=0,0,ROUND(N($C417)*IFERROR(INDEX(Contratos!$O$5:$O$204,MATCH($B417,Contratos!$A$5:$A$204,0)),0)*$G417,0)))</f>
        <v/>
      </c>
      <c r="I417" s="26"/>
      <c r="J417" s="45" t="str">
        <f>IF($B417="","",N($E417)+N($H417)-N($I417))</f>
        <v/>
      </c>
      <c r="K417" s="46" t="str">
        <f>IF($B417="","",IF(N($I417)&lt;=0,"Pendiente",IF(N($J417)&lt;=0,"Pagado","Parcial")))</f>
        <v/>
      </c>
      <c r="L417" s="45" t="str">
        <f>IF($B417="","",MIN(N($I417),N($C417)+N($H417)))</f>
        <v/>
      </c>
      <c r="M417" s="33" t="str">
        <f>IF(OR($A417="",$B417=""),"",IFERROR(IF(N(INDEX(Contratos!$N$5:$N$204,MATCH($B417,Contratos!$A$5:$A$204,0)))&lt;1,"",DATE(YEAR($A417),MONTH($A417),MIN(INDEX(Contratos!$N$5:$N$204,MATCH($B417,Contratos!$A$5:$A$204,0)),DAY(EOMONTH($A417,0))))),""))</f>
        <v/>
      </c>
    </row>
    <row r="418" spans="1:13" x14ac:dyDescent="0.25">
      <c r="A418" s="47"/>
      <c r="B418" s="36"/>
      <c r="C418" s="45" t="str">
        <f>IF($B418="","",IFERROR(INDEX(Contratos!$G$5:$G$204,MATCH($B418,Contratos!$A$5:$A$204,0)),""))</f>
        <v/>
      </c>
      <c r="D418" s="39"/>
      <c r="E418" s="45" t="str">
        <f>IF($B418="","",N($C418)+N($D418))</f>
        <v/>
      </c>
      <c r="F418" s="38"/>
      <c r="G418" s="30" t="str">
        <f>IF($M418="","",MAX(0,IF($F418="",TODAY(),$F418)-$M418))</f>
        <v/>
      </c>
      <c r="H418" s="45" t="str">
        <f>IF($B418="","",IF(N($G418)=0,0,ROUND(N($C418)*IFERROR(INDEX(Contratos!$O$5:$O$204,MATCH($B418,Contratos!$A$5:$A$204,0)),0)*$G418,0)))</f>
        <v/>
      </c>
      <c r="I418" s="39"/>
      <c r="J418" s="45" t="str">
        <f>IF($B418="","",N($E418)+N($H418)-N($I418))</f>
        <v/>
      </c>
      <c r="K418" s="46" t="str">
        <f>IF($B418="","",IF(N($I418)&lt;=0,"Pendiente",IF(N($J418)&lt;=0,"Pagado","Parcial")))</f>
        <v/>
      </c>
      <c r="L418" s="45" t="str">
        <f>IF($B418="","",MIN(N($I418),N($C418)+N($H418)))</f>
        <v/>
      </c>
      <c r="M418" s="33" t="str">
        <f>IF(OR($A418="",$B418=""),"",IFERROR(IF(N(INDEX(Contratos!$N$5:$N$204,MATCH($B418,Contratos!$A$5:$A$204,0)))&lt;1,"",DATE(YEAR($A418),MONTH($A418),MIN(INDEX(Contratos!$N$5:$N$204,MATCH($B418,Contratos!$A$5:$A$204,0)),DAY(EOMONTH($A418,0))))),""))</f>
        <v/>
      </c>
    </row>
    <row r="419" spans="1:13" x14ac:dyDescent="0.25">
      <c r="A419" s="44"/>
      <c r="B419" s="23"/>
      <c r="C419" s="45" t="str">
        <f>IF($B419="","",IFERROR(INDEX(Contratos!$G$5:$G$204,MATCH($B419,Contratos!$A$5:$A$204,0)),""))</f>
        <v/>
      </c>
      <c r="D419" s="26"/>
      <c r="E419" s="45" t="str">
        <f>IF($B419="","",N($C419)+N($D419))</f>
        <v/>
      </c>
      <c r="F419" s="25"/>
      <c r="G419" s="30" t="str">
        <f>IF($M419="","",MAX(0,IF($F419="",TODAY(),$F419)-$M419))</f>
        <v/>
      </c>
      <c r="H419" s="45" t="str">
        <f>IF($B419="","",IF(N($G419)=0,0,ROUND(N($C419)*IFERROR(INDEX(Contratos!$O$5:$O$204,MATCH($B419,Contratos!$A$5:$A$204,0)),0)*$G419,0)))</f>
        <v/>
      </c>
      <c r="I419" s="26"/>
      <c r="J419" s="45" t="str">
        <f>IF($B419="","",N($E419)+N($H419)-N($I419))</f>
        <v/>
      </c>
      <c r="K419" s="46" t="str">
        <f>IF($B419="","",IF(N($I419)&lt;=0,"Pendiente",IF(N($J419)&lt;=0,"Pagado","Parcial")))</f>
        <v/>
      </c>
      <c r="L419" s="45" t="str">
        <f>IF($B419="","",MIN(N($I419),N($C419)+N($H419)))</f>
        <v/>
      </c>
      <c r="M419" s="33" t="str">
        <f>IF(OR($A419="",$B419=""),"",IFERROR(IF(N(INDEX(Contratos!$N$5:$N$204,MATCH($B419,Contratos!$A$5:$A$204,0)))&lt;1,"",DATE(YEAR($A419),MONTH($A419),MIN(INDEX(Contratos!$N$5:$N$204,MATCH($B419,Contratos!$A$5:$A$204,0)),DAY(EOMONTH($A419,0))))),""))</f>
        <v/>
      </c>
    </row>
    <row r="420" spans="1:13" x14ac:dyDescent="0.25">
      <c r="A420" s="47"/>
      <c r="B420" s="36"/>
      <c r="C420" s="45" t="str">
        <f>IF($B420="","",IFERROR(INDEX(Contratos!$G$5:$G$204,MATCH($B420,Contratos!$A$5:$A$204,0)),""))</f>
        <v/>
      </c>
      <c r="D420" s="39"/>
      <c r="E420" s="45" t="str">
        <f>IF($B420="","",N($C420)+N($D420))</f>
        <v/>
      </c>
      <c r="F420" s="38"/>
      <c r="G420" s="30" t="str">
        <f>IF($M420="","",MAX(0,IF($F420="",TODAY(),$F420)-$M420))</f>
        <v/>
      </c>
      <c r="H420" s="45" t="str">
        <f>IF($B420="","",IF(N($G420)=0,0,ROUND(N($C420)*IFERROR(INDEX(Contratos!$O$5:$O$204,MATCH($B420,Contratos!$A$5:$A$204,0)),0)*$G420,0)))</f>
        <v/>
      </c>
      <c r="I420" s="39"/>
      <c r="J420" s="45" t="str">
        <f>IF($B420="","",N($E420)+N($H420)-N($I420))</f>
        <v/>
      </c>
      <c r="K420" s="46" t="str">
        <f>IF($B420="","",IF(N($I420)&lt;=0,"Pendiente",IF(N($J420)&lt;=0,"Pagado","Parcial")))</f>
        <v/>
      </c>
      <c r="L420" s="45" t="str">
        <f>IF($B420="","",MIN(N($I420),N($C420)+N($H420)))</f>
        <v/>
      </c>
      <c r="M420" s="33" t="str">
        <f>IF(OR($A420="",$B420=""),"",IFERROR(IF(N(INDEX(Contratos!$N$5:$N$204,MATCH($B420,Contratos!$A$5:$A$204,0)))&lt;1,"",DATE(YEAR($A420),MONTH($A420),MIN(INDEX(Contratos!$N$5:$N$204,MATCH($B420,Contratos!$A$5:$A$204,0)),DAY(EOMONTH($A420,0))))),""))</f>
        <v/>
      </c>
    </row>
    <row r="421" spans="1:13" x14ac:dyDescent="0.25">
      <c r="A421" s="44"/>
      <c r="B421" s="23"/>
      <c r="C421" s="45" t="str">
        <f>IF($B421="","",IFERROR(INDEX(Contratos!$G$5:$G$204,MATCH($B421,Contratos!$A$5:$A$204,0)),""))</f>
        <v/>
      </c>
      <c r="D421" s="26"/>
      <c r="E421" s="45" t="str">
        <f>IF($B421="","",N($C421)+N($D421))</f>
        <v/>
      </c>
      <c r="F421" s="25"/>
      <c r="G421" s="30" t="str">
        <f>IF($M421="","",MAX(0,IF($F421="",TODAY(),$F421)-$M421))</f>
        <v/>
      </c>
      <c r="H421" s="45" t="str">
        <f>IF($B421="","",IF(N($G421)=0,0,ROUND(N($C421)*IFERROR(INDEX(Contratos!$O$5:$O$204,MATCH($B421,Contratos!$A$5:$A$204,0)),0)*$G421,0)))</f>
        <v/>
      </c>
      <c r="I421" s="26"/>
      <c r="J421" s="45" t="str">
        <f>IF($B421="","",N($E421)+N($H421)-N($I421))</f>
        <v/>
      </c>
      <c r="K421" s="46" t="str">
        <f>IF($B421="","",IF(N($I421)&lt;=0,"Pendiente",IF(N($J421)&lt;=0,"Pagado","Parcial")))</f>
        <v/>
      </c>
      <c r="L421" s="45" t="str">
        <f>IF($B421="","",MIN(N($I421),N($C421)+N($H421)))</f>
        <v/>
      </c>
      <c r="M421" s="33" t="str">
        <f>IF(OR($A421="",$B421=""),"",IFERROR(IF(N(INDEX(Contratos!$N$5:$N$204,MATCH($B421,Contratos!$A$5:$A$204,0)))&lt;1,"",DATE(YEAR($A421),MONTH($A421),MIN(INDEX(Contratos!$N$5:$N$204,MATCH($B421,Contratos!$A$5:$A$204,0)),DAY(EOMONTH($A421,0))))),""))</f>
        <v/>
      </c>
    </row>
    <row r="422" spans="1:13" x14ac:dyDescent="0.25">
      <c r="A422" s="47"/>
      <c r="B422" s="36"/>
      <c r="C422" s="45" t="str">
        <f>IF($B422="","",IFERROR(INDEX(Contratos!$G$5:$G$204,MATCH($B422,Contratos!$A$5:$A$204,0)),""))</f>
        <v/>
      </c>
      <c r="D422" s="39"/>
      <c r="E422" s="45" t="str">
        <f>IF($B422="","",N($C422)+N($D422))</f>
        <v/>
      </c>
      <c r="F422" s="38"/>
      <c r="G422" s="30" t="str">
        <f>IF($M422="","",MAX(0,IF($F422="",TODAY(),$F422)-$M422))</f>
        <v/>
      </c>
      <c r="H422" s="45" t="str">
        <f>IF($B422="","",IF(N($G422)=0,0,ROUND(N($C422)*IFERROR(INDEX(Contratos!$O$5:$O$204,MATCH($B422,Contratos!$A$5:$A$204,0)),0)*$G422,0)))</f>
        <v/>
      </c>
      <c r="I422" s="39"/>
      <c r="J422" s="45" t="str">
        <f>IF($B422="","",N($E422)+N($H422)-N($I422))</f>
        <v/>
      </c>
      <c r="K422" s="46" t="str">
        <f>IF($B422="","",IF(N($I422)&lt;=0,"Pendiente",IF(N($J422)&lt;=0,"Pagado","Parcial")))</f>
        <v/>
      </c>
      <c r="L422" s="45" t="str">
        <f>IF($B422="","",MIN(N($I422),N($C422)+N($H422)))</f>
        <v/>
      </c>
      <c r="M422" s="33" t="str">
        <f>IF(OR($A422="",$B422=""),"",IFERROR(IF(N(INDEX(Contratos!$N$5:$N$204,MATCH($B422,Contratos!$A$5:$A$204,0)))&lt;1,"",DATE(YEAR($A422),MONTH($A422),MIN(INDEX(Contratos!$N$5:$N$204,MATCH($B422,Contratos!$A$5:$A$204,0)),DAY(EOMONTH($A422,0))))),""))</f>
        <v/>
      </c>
    </row>
    <row r="423" spans="1:13" x14ac:dyDescent="0.25">
      <c r="A423" s="44"/>
      <c r="B423" s="23"/>
      <c r="C423" s="45" t="str">
        <f>IF($B423="","",IFERROR(INDEX(Contratos!$G$5:$G$204,MATCH($B423,Contratos!$A$5:$A$204,0)),""))</f>
        <v/>
      </c>
      <c r="D423" s="26"/>
      <c r="E423" s="45" t="str">
        <f>IF($B423="","",N($C423)+N($D423))</f>
        <v/>
      </c>
      <c r="F423" s="25"/>
      <c r="G423" s="30" t="str">
        <f>IF($M423="","",MAX(0,IF($F423="",TODAY(),$F423)-$M423))</f>
        <v/>
      </c>
      <c r="H423" s="45" t="str">
        <f>IF($B423="","",IF(N($G423)=0,0,ROUND(N($C423)*IFERROR(INDEX(Contratos!$O$5:$O$204,MATCH($B423,Contratos!$A$5:$A$204,0)),0)*$G423,0)))</f>
        <v/>
      </c>
      <c r="I423" s="26"/>
      <c r="J423" s="45" t="str">
        <f>IF($B423="","",N($E423)+N($H423)-N($I423))</f>
        <v/>
      </c>
      <c r="K423" s="46" t="str">
        <f>IF($B423="","",IF(N($I423)&lt;=0,"Pendiente",IF(N($J423)&lt;=0,"Pagado","Parcial")))</f>
        <v/>
      </c>
      <c r="L423" s="45" t="str">
        <f>IF($B423="","",MIN(N($I423),N($C423)+N($H423)))</f>
        <v/>
      </c>
      <c r="M423" s="33" t="str">
        <f>IF(OR($A423="",$B423=""),"",IFERROR(IF(N(INDEX(Contratos!$N$5:$N$204,MATCH($B423,Contratos!$A$5:$A$204,0)))&lt;1,"",DATE(YEAR($A423),MONTH($A423),MIN(INDEX(Contratos!$N$5:$N$204,MATCH($B423,Contratos!$A$5:$A$204,0)),DAY(EOMONTH($A423,0))))),""))</f>
        <v/>
      </c>
    </row>
    <row r="424" spans="1:13" x14ac:dyDescent="0.25">
      <c r="A424" s="47"/>
      <c r="B424" s="36"/>
      <c r="C424" s="45" t="str">
        <f>IF($B424="","",IFERROR(INDEX(Contratos!$G$5:$G$204,MATCH($B424,Contratos!$A$5:$A$204,0)),""))</f>
        <v/>
      </c>
      <c r="D424" s="39"/>
      <c r="E424" s="45" t="str">
        <f>IF($B424="","",N($C424)+N($D424))</f>
        <v/>
      </c>
      <c r="F424" s="38"/>
      <c r="G424" s="30" t="str">
        <f>IF($M424="","",MAX(0,IF($F424="",TODAY(),$F424)-$M424))</f>
        <v/>
      </c>
      <c r="H424" s="45" t="str">
        <f>IF($B424="","",IF(N($G424)=0,0,ROUND(N($C424)*IFERROR(INDEX(Contratos!$O$5:$O$204,MATCH($B424,Contratos!$A$5:$A$204,0)),0)*$G424,0)))</f>
        <v/>
      </c>
      <c r="I424" s="39"/>
      <c r="J424" s="45" t="str">
        <f>IF($B424="","",N($E424)+N($H424)-N($I424))</f>
        <v/>
      </c>
      <c r="K424" s="46" t="str">
        <f>IF($B424="","",IF(N($I424)&lt;=0,"Pendiente",IF(N($J424)&lt;=0,"Pagado","Parcial")))</f>
        <v/>
      </c>
      <c r="L424" s="45" t="str">
        <f>IF($B424="","",MIN(N($I424),N($C424)+N($H424)))</f>
        <v/>
      </c>
      <c r="M424" s="33" t="str">
        <f>IF(OR($A424="",$B424=""),"",IFERROR(IF(N(INDEX(Contratos!$N$5:$N$204,MATCH($B424,Contratos!$A$5:$A$204,0)))&lt;1,"",DATE(YEAR($A424),MONTH($A424),MIN(INDEX(Contratos!$N$5:$N$204,MATCH($B424,Contratos!$A$5:$A$204,0)),DAY(EOMONTH($A424,0))))),""))</f>
        <v/>
      </c>
    </row>
    <row r="425" spans="1:13" x14ac:dyDescent="0.25">
      <c r="A425" s="44"/>
      <c r="B425" s="23"/>
      <c r="C425" s="45" t="str">
        <f>IF($B425="","",IFERROR(INDEX(Contratos!$G$5:$G$204,MATCH($B425,Contratos!$A$5:$A$204,0)),""))</f>
        <v/>
      </c>
      <c r="D425" s="26"/>
      <c r="E425" s="45" t="str">
        <f>IF($B425="","",N($C425)+N($D425))</f>
        <v/>
      </c>
      <c r="F425" s="25"/>
      <c r="G425" s="30" t="str">
        <f>IF($M425="","",MAX(0,IF($F425="",TODAY(),$F425)-$M425))</f>
        <v/>
      </c>
      <c r="H425" s="45" t="str">
        <f>IF($B425="","",IF(N($G425)=0,0,ROUND(N($C425)*IFERROR(INDEX(Contratos!$O$5:$O$204,MATCH($B425,Contratos!$A$5:$A$204,0)),0)*$G425,0)))</f>
        <v/>
      </c>
      <c r="I425" s="26"/>
      <c r="J425" s="45" t="str">
        <f>IF($B425="","",N($E425)+N($H425)-N($I425))</f>
        <v/>
      </c>
      <c r="K425" s="46" t="str">
        <f>IF($B425="","",IF(N($I425)&lt;=0,"Pendiente",IF(N($J425)&lt;=0,"Pagado","Parcial")))</f>
        <v/>
      </c>
      <c r="L425" s="45" t="str">
        <f>IF($B425="","",MIN(N($I425),N($C425)+N($H425)))</f>
        <v/>
      </c>
      <c r="M425" s="33" t="str">
        <f>IF(OR($A425="",$B425=""),"",IFERROR(IF(N(INDEX(Contratos!$N$5:$N$204,MATCH($B425,Contratos!$A$5:$A$204,0)))&lt;1,"",DATE(YEAR($A425),MONTH($A425),MIN(INDEX(Contratos!$N$5:$N$204,MATCH($B425,Contratos!$A$5:$A$204,0)),DAY(EOMONTH($A425,0))))),""))</f>
        <v/>
      </c>
    </row>
    <row r="426" spans="1:13" x14ac:dyDescent="0.25">
      <c r="A426" s="47"/>
      <c r="B426" s="36"/>
      <c r="C426" s="45" t="str">
        <f>IF($B426="","",IFERROR(INDEX(Contratos!$G$5:$G$204,MATCH($B426,Contratos!$A$5:$A$204,0)),""))</f>
        <v/>
      </c>
      <c r="D426" s="39"/>
      <c r="E426" s="45" t="str">
        <f>IF($B426="","",N($C426)+N($D426))</f>
        <v/>
      </c>
      <c r="F426" s="38"/>
      <c r="G426" s="30" t="str">
        <f>IF($M426="","",MAX(0,IF($F426="",TODAY(),$F426)-$M426))</f>
        <v/>
      </c>
      <c r="H426" s="45" t="str">
        <f>IF($B426="","",IF(N($G426)=0,0,ROUND(N($C426)*IFERROR(INDEX(Contratos!$O$5:$O$204,MATCH($B426,Contratos!$A$5:$A$204,0)),0)*$G426,0)))</f>
        <v/>
      </c>
      <c r="I426" s="39"/>
      <c r="J426" s="45" t="str">
        <f>IF($B426="","",N($E426)+N($H426)-N($I426))</f>
        <v/>
      </c>
      <c r="K426" s="46" t="str">
        <f>IF($B426="","",IF(N($I426)&lt;=0,"Pendiente",IF(N($J426)&lt;=0,"Pagado","Parcial")))</f>
        <v/>
      </c>
      <c r="L426" s="45" t="str">
        <f>IF($B426="","",MIN(N($I426),N($C426)+N($H426)))</f>
        <v/>
      </c>
      <c r="M426" s="33" t="str">
        <f>IF(OR($A426="",$B426=""),"",IFERROR(IF(N(INDEX(Contratos!$N$5:$N$204,MATCH($B426,Contratos!$A$5:$A$204,0)))&lt;1,"",DATE(YEAR($A426),MONTH($A426),MIN(INDEX(Contratos!$N$5:$N$204,MATCH($B426,Contratos!$A$5:$A$204,0)),DAY(EOMONTH($A426,0))))),""))</f>
        <v/>
      </c>
    </row>
    <row r="427" spans="1:13" x14ac:dyDescent="0.25">
      <c r="A427" s="44"/>
      <c r="B427" s="23"/>
      <c r="C427" s="45" t="str">
        <f>IF($B427="","",IFERROR(INDEX(Contratos!$G$5:$G$204,MATCH($B427,Contratos!$A$5:$A$204,0)),""))</f>
        <v/>
      </c>
      <c r="D427" s="26"/>
      <c r="E427" s="45" t="str">
        <f>IF($B427="","",N($C427)+N($D427))</f>
        <v/>
      </c>
      <c r="F427" s="25"/>
      <c r="G427" s="30" t="str">
        <f>IF($M427="","",MAX(0,IF($F427="",TODAY(),$F427)-$M427))</f>
        <v/>
      </c>
      <c r="H427" s="45" t="str">
        <f>IF($B427="","",IF(N($G427)=0,0,ROUND(N($C427)*IFERROR(INDEX(Contratos!$O$5:$O$204,MATCH($B427,Contratos!$A$5:$A$204,0)),0)*$G427,0)))</f>
        <v/>
      </c>
      <c r="I427" s="26"/>
      <c r="J427" s="45" t="str">
        <f>IF($B427="","",N($E427)+N($H427)-N($I427))</f>
        <v/>
      </c>
      <c r="K427" s="46" t="str">
        <f>IF($B427="","",IF(N($I427)&lt;=0,"Pendiente",IF(N($J427)&lt;=0,"Pagado","Parcial")))</f>
        <v/>
      </c>
      <c r="L427" s="45" t="str">
        <f>IF($B427="","",MIN(N($I427),N($C427)+N($H427)))</f>
        <v/>
      </c>
      <c r="M427" s="33" t="str">
        <f>IF(OR($A427="",$B427=""),"",IFERROR(IF(N(INDEX(Contratos!$N$5:$N$204,MATCH($B427,Contratos!$A$5:$A$204,0)))&lt;1,"",DATE(YEAR($A427),MONTH($A427),MIN(INDEX(Contratos!$N$5:$N$204,MATCH($B427,Contratos!$A$5:$A$204,0)),DAY(EOMONTH($A427,0))))),""))</f>
        <v/>
      </c>
    </row>
    <row r="428" spans="1:13" x14ac:dyDescent="0.25">
      <c r="A428" s="47"/>
      <c r="B428" s="36"/>
      <c r="C428" s="45" t="str">
        <f>IF($B428="","",IFERROR(INDEX(Contratos!$G$5:$G$204,MATCH($B428,Contratos!$A$5:$A$204,0)),""))</f>
        <v/>
      </c>
      <c r="D428" s="39"/>
      <c r="E428" s="45" t="str">
        <f>IF($B428="","",N($C428)+N($D428))</f>
        <v/>
      </c>
      <c r="F428" s="38"/>
      <c r="G428" s="30" t="str">
        <f>IF($M428="","",MAX(0,IF($F428="",TODAY(),$F428)-$M428))</f>
        <v/>
      </c>
      <c r="H428" s="45" t="str">
        <f>IF($B428="","",IF(N($G428)=0,0,ROUND(N($C428)*IFERROR(INDEX(Contratos!$O$5:$O$204,MATCH($B428,Contratos!$A$5:$A$204,0)),0)*$G428,0)))</f>
        <v/>
      </c>
      <c r="I428" s="39"/>
      <c r="J428" s="45" t="str">
        <f>IF($B428="","",N($E428)+N($H428)-N($I428))</f>
        <v/>
      </c>
      <c r="K428" s="46" t="str">
        <f>IF($B428="","",IF(N($I428)&lt;=0,"Pendiente",IF(N($J428)&lt;=0,"Pagado","Parcial")))</f>
        <v/>
      </c>
      <c r="L428" s="45" t="str">
        <f>IF($B428="","",MIN(N($I428),N($C428)+N($H428)))</f>
        <v/>
      </c>
      <c r="M428" s="33" t="str">
        <f>IF(OR($A428="",$B428=""),"",IFERROR(IF(N(INDEX(Contratos!$N$5:$N$204,MATCH($B428,Contratos!$A$5:$A$204,0)))&lt;1,"",DATE(YEAR($A428),MONTH($A428),MIN(INDEX(Contratos!$N$5:$N$204,MATCH($B428,Contratos!$A$5:$A$204,0)),DAY(EOMONTH($A428,0))))),""))</f>
        <v/>
      </c>
    </row>
    <row r="429" spans="1:13" x14ac:dyDescent="0.25">
      <c r="A429" s="44"/>
      <c r="B429" s="23"/>
      <c r="C429" s="45" t="str">
        <f>IF($B429="","",IFERROR(INDEX(Contratos!$G$5:$G$204,MATCH($B429,Contratos!$A$5:$A$204,0)),""))</f>
        <v/>
      </c>
      <c r="D429" s="26"/>
      <c r="E429" s="45" t="str">
        <f>IF($B429="","",N($C429)+N($D429))</f>
        <v/>
      </c>
      <c r="F429" s="25"/>
      <c r="G429" s="30" t="str">
        <f>IF($M429="","",MAX(0,IF($F429="",TODAY(),$F429)-$M429))</f>
        <v/>
      </c>
      <c r="H429" s="45" t="str">
        <f>IF($B429="","",IF(N($G429)=0,0,ROUND(N($C429)*IFERROR(INDEX(Contratos!$O$5:$O$204,MATCH($B429,Contratos!$A$5:$A$204,0)),0)*$G429,0)))</f>
        <v/>
      </c>
      <c r="I429" s="26"/>
      <c r="J429" s="45" t="str">
        <f>IF($B429="","",N($E429)+N($H429)-N($I429))</f>
        <v/>
      </c>
      <c r="K429" s="46" t="str">
        <f>IF($B429="","",IF(N($I429)&lt;=0,"Pendiente",IF(N($J429)&lt;=0,"Pagado","Parcial")))</f>
        <v/>
      </c>
      <c r="L429" s="45" t="str">
        <f>IF($B429="","",MIN(N($I429),N($C429)+N($H429)))</f>
        <v/>
      </c>
      <c r="M429" s="33" t="str">
        <f>IF(OR($A429="",$B429=""),"",IFERROR(IF(N(INDEX(Contratos!$N$5:$N$204,MATCH($B429,Contratos!$A$5:$A$204,0)))&lt;1,"",DATE(YEAR($A429),MONTH($A429),MIN(INDEX(Contratos!$N$5:$N$204,MATCH($B429,Contratos!$A$5:$A$204,0)),DAY(EOMONTH($A429,0))))),""))</f>
        <v/>
      </c>
    </row>
    <row r="430" spans="1:13" x14ac:dyDescent="0.25">
      <c r="A430" s="47"/>
      <c r="B430" s="36"/>
      <c r="C430" s="45" t="str">
        <f>IF($B430="","",IFERROR(INDEX(Contratos!$G$5:$G$204,MATCH($B430,Contratos!$A$5:$A$204,0)),""))</f>
        <v/>
      </c>
      <c r="D430" s="39"/>
      <c r="E430" s="45" t="str">
        <f>IF($B430="","",N($C430)+N($D430))</f>
        <v/>
      </c>
      <c r="F430" s="38"/>
      <c r="G430" s="30" t="str">
        <f>IF($M430="","",MAX(0,IF($F430="",TODAY(),$F430)-$M430))</f>
        <v/>
      </c>
      <c r="H430" s="45" t="str">
        <f>IF($B430="","",IF(N($G430)=0,0,ROUND(N($C430)*IFERROR(INDEX(Contratos!$O$5:$O$204,MATCH($B430,Contratos!$A$5:$A$204,0)),0)*$G430,0)))</f>
        <v/>
      </c>
      <c r="I430" s="39"/>
      <c r="J430" s="45" t="str">
        <f>IF($B430="","",N($E430)+N($H430)-N($I430))</f>
        <v/>
      </c>
      <c r="K430" s="46" t="str">
        <f>IF($B430="","",IF(N($I430)&lt;=0,"Pendiente",IF(N($J430)&lt;=0,"Pagado","Parcial")))</f>
        <v/>
      </c>
      <c r="L430" s="45" t="str">
        <f>IF($B430="","",MIN(N($I430),N($C430)+N($H430)))</f>
        <v/>
      </c>
      <c r="M430" s="33" t="str">
        <f>IF(OR($A430="",$B430=""),"",IFERROR(IF(N(INDEX(Contratos!$N$5:$N$204,MATCH($B430,Contratos!$A$5:$A$204,0)))&lt;1,"",DATE(YEAR($A430),MONTH($A430),MIN(INDEX(Contratos!$N$5:$N$204,MATCH($B430,Contratos!$A$5:$A$204,0)),DAY(EOMONTH($A430,0))))),""))</f>
        <v/>
      </c>
    </row>
    <row r="431" spans="1:13" x14ac:dyDescent="0.25">
      <c r="A431" s="44"/>
      <c r="B431" s="23"/>
      <c r="C431" s="45" t="str">
        <f>IF($B431="","",IFERROR(INDEX(Contratos!$G$5:$G$204,MATCH($B431,Contratos!$A$5:$A$204,0)),""))</f>
        <v/>
      </c>
      <c r="D431" s="26"/>
      <c r="E431" s="45" t="str">
        <f>IF($B431="","",N($C431)+N($D431))</f>
        <v/>
      </c>
      <c r="F431" s="25"/>
      <c r="G431" s="30" t="str">
        <f>IF($M431="","",MAX(0,IF($F431="",TODAY(),$F431)-$M431))</f>
        <v/>
      </c>
      <c r="H431" s="45" t="str">
        <f>IF($B431="","",IF(N($G431)=0,0,ROUND(N($C431)*IFERROR(INDEX(Contratos!$O$5:$O$204,MATCH($B431,Contratos!$A$5:$A$204,0)),0)*$G431,0)))</f>
        <v/>
      </c>
      <c r="I431" s="26"/>
      <c r="J431" s="45" t="str">
        <f>IF($B431="","",N($E431)+N($H431)-N($I431))</f>
        <v/>
      </c>
      <c r="K431" s="46" t="str">
        <f>IF($B431="","",IF(N($I431)&lt;=0,"Pendiente",IF(N($J431)&lt;=0,"Pagado","Parcial")))</f>
        <v/>
      </c>
      <c r="L431" s="45" t="str">
        <f>IF($B431="","",MIN(N($I431),N($C431)+N($H431)))</f>
        <v/>
      </c>
      <c r="M431" s="33" t="str">
        <f>IF(OR($A431="",$B431=""),"",IFERROR(IF(N(INDEX(Contratos!$N$5:$N$204,MATCH($B431,Contratos!$A$5:$A$204,0)))&lt;1,"",DATE(YEAR($A431),MONTH($A431),MIN(INDEX(Contratos!$N$5:$N$204,MATCH($B431,Contratos!$A$5:$A$204,0)),DAY(EOMONTH($A431,0))))),""))</f>
        <v/>
      </c>
    </row>
    <row r="432" spans="1:13" x14ac:dyDescent="0.25">
      <c r="A432" s="47"/>
      <c r="B432" s="36"/>
      <c r="C432" s="45" t="str">
        <f>IF($B432="","",IFERROR(INDEX(Contratos!$G$5:$G$204,MATCH($B432,Contratos!$A$5:$A$204,0)),""))</f>
        <v/>
      </c>
      <c r="D432" s="39"/>
      <c r="E432" s="45" t="str">
        <f>IF($B432="","",N($C432)+N($D432))</f>
        <v/>
      </c>
      <c r="F432" s="38"/>
      <c r="G432" s="30" t="str">
        <f>IF($M432="","",MAX(0,IF($F432="",TODAY(),$F432)-$M432))</f>
        <v/>
      </c>
      <c r="H432" s="45" t="str">
        <f>IF($B432="","",IF(N($G432)=0,0,ROUND(N($C432)*IFERROR(INDEX(Contratos!$O$5:$O$204,MATCH($B432,Contratos!$A$5:$A$204,0)),0)*$G432,0)))</f>
        <v/>
      </c>
      <c r="I432" s="39"/>
      <c r="J432" s="45" t="str">
        <f>IF($B432="","",N($E432)+N($H432)-N($I432))</f>
        <v/>
      </c>
      <c r="K432" s="46" t="str">
        <f>IF($B432="","",IF(N($I432)&lt;=0,"Pendiente",IF(N($J432)&lt;=0,"Pagado","Parcial")))</f>
        <v/>
      </c>
      <c r="L432" s="45" t="str">
        <f>IF($B432="","",MIN(N($I432),N($C432)+N($H432)))</f>
        <v/>
      </c>
      <c r="M432" s="33" t="str">
        <f>IF(OR($A432="",$B432=""),"",IFERROR(IF(N(INDEX(Contratos!$N$5:$N$204,MATCH($B432,Contratos!$A$5:$A$204,0)))&lt;1,"",DATE(YEAR($A432),MONTH($A432),MIN(INDEX(Contratos!$N$5:$N$204,MATCH($B432,Contratos!$A$5:$A$204,0)),DAY(EOMONTH($A432,0))))),""))</f>
        <v/>
      </c>
    </row>
    <row r="433" spans="1:13" x14ac:dyDescent="0.25">
      <c r="A433" s="44"/>
      <c r="B433" s="23"/>
      <c r="C433" s="45" t="str">
        <f>IF($B433="","",IFERROR(INDEX(Contratos!$G$5:$G$204,MATCH($B433,Contratos!$A$5:$A$204,0)),""))</f>
        <v/>
      </c>
      <c r="D433" s="26"/>
      <c r="E433" s="45" t="str">
        <f>IF($B433="","",N($C433)+N($D433))</f>
        <v/>
      </c>
      <c r="F433" s="25"/>
      <c r="G433" s="30" t="str">
        <f>IF($M433="","",MAX(0,IF($F433="",TODAY(),$F433)-$M433))</f>
        <v/>
      </c>
      <c r="H433" s="45" t="str">
        <f>IF($B433="","",IF(N($G433)=0,0,ROUND(N($C433)*IFERROR(INDEX(Contratos!$O$5:$O$204,MATCH($B433,Contratos!$A$5:$A$204,0)),0)*$G433,0)))</f>
        <v/>
      </c>
      <c r="I433" s="26"/>
      <c r="J433" s="45" t="str">
        <f>IF($B433="","",N($E433)+N($H433)-N($I433))</f>
        <v/>
      </c>
      <c r="K433" s="46" t="str">
        <f>IF($B433="","",IF(N($I433)&lt;=0,"Pendiente",IF(N($J433)&lt;=0,"Pagado","Parcial")))</f>
        <v/>
      </c>
      <c r="L433" s="45" t="str">
        <f>IF($B433="","",MIN(N($I433),N($C433)+N($H433)))</f>
        <v/>
      </c>
      <c r="M433" s="33" t="str">
        <f>IF(OR($A433="",$B433=""),"",IFERROR(IF(N(INDEX(Contratos!$N$5:$N$204,MATCH($B433,Contratos!$A$5:$A$204,0)))&lt;1,"",DATE(YEAR($A433),MONTH($A433),MIN(INDEX(Contratos!$N$5:$N$204,MATCH($B433,Contratos!$A$5:$A$204,0)),DAY(EOMONTH($A433,0))))),""))</f>
        <v/>
      </c>
    </row>
    <row r="434" spans="1:13" x14ac:dyDescent="0.25">
      <c r="A434" s="47"/>
      <c r="B434" s="36"/>
      <c r="C434" s="45" t="str">
        <f>IF($B434="","",IFERROR(INDEX(Contratos!$G$5:$G$204,MATCH($B434,Contratos!$A$5:$A$204,0)),""))</f>
        <v/>
      </c>
      <c r="D434" s="39"/>
      <c r="E434" s="45" t="str">
        <f>IF($B434="","",N($C434)+N($D434))</f>
        <v/>
      </c>
      <c r="F434" s="38"/>
      <c r="G434" s="30" t="str">
        <f>IF($M434="","",MAX(0,IF($F434="",TODAY(),$F434)-$M434))</f>
        <v/>
      </c>
      <c r="H434" s="45" t="str">
        <f>IF($B434="","",IF(N($G434)=0,0,ROUND(N($C434)*IFERROR(INDEX(Contratos!$O$5:$O$204,MATCH($B434,Contratos!$A$5:$A$204,0)),0)*$G434,0)))</f>
        <v/>
      </c>
      <c r="I434" s="39"/>
      <c r="J434" s="45" t="str">
        <f>IF($B434="","",N($E434)+N($H434)-N($I434))</f>
        <v/>
      </c>
      <c r="K434" s="46" t="str">
        <f>IF($B434="","",IF(N($I434)&lt;=0,"Pendiente",IF(N($J434)&lt;=0,"Pagado","Parcial")))</f>
        <v/>
      </c>
      <c r="L434" s="45" t="str">
        <f>IF($B434="","",MIN(N($I434),N($C434)+N($H434)))</f>
        <v/>
      </c>
      <c r="M434" s="33" t="str">
        <f>IF(OR($A434="",$B434=""),"",IFERROR(IF(N(INDEX(Contratos!$N$5:$N$204,MATCH($B434,Contratos!$A$5:$A$204,0)))&lt;1,"",DATE(YEAR($A434),MONTH($A434),MIN(INDEX(Contratos!$N$5:$N$204,MATCH($B434,Contratos!$A$5:$A$204,0)),DAY(EOMONTH($A434,0))))),""))</f>
        <v/>
      </c>
    </row>
    <row r="435" spans="1:13" x14ac:dyDescent="0.25">
      <c r="A435" s="44"/>
      <c r="B435" s="23"/>
      <c r="C435" s="45" t="str">
        <f>IF($B435="","",IFERROR(INDEX(Contratos!$G$5:$G$204,MATCH($B435,Contratos!$A$5:$A$204,0)),""))</f>
        <v/>
      </c>
      <c r="D435" s="26"/>
      <c r="E435" s="45" t="str">
        <f>IF($B435="","",N($C435)+N($D435))</f>
        <v/>
      </c>
      <c r="F435" s="25"/>
      <c r="G435" s="30" t="str">
        <f>IF($M435="","",MAX(0,IF($F435="",TODAY(),$F435)-$M435))</f>
        <v/>
      </c>
      <c r="H435" s="45" t="str">
        <f>IF($B435="","",IF(N($G435)=0,0,ROUND(N($C435)*IFERROR(INDEX(Contratos!$O$5:$O$204,MATCH($B435,Contratos!$A$5:$A$204,0)),0)*$G435,0)))</f>
        <v/>
      </c>
      <c r="I435" s="26"/>
      <c r="J435" s="45" t="str">
        <f>IF($B435="","",N($E435)+N($H435)-N($I435))</f>
        <v/>
      </c>
      <c r="K435" s="46" t="str">
        <f>IF($B435="","",IF(N($I435)&lt;=0,"Pendiente",IF(N($J435)&lt;=0,"Pagado","Parcial")))</f>
        <v/>
      </c>
      <c r="L435" s="45" t="str">
        <f>IF($B435="","",MIN(N($I435),N($C435)+N($H435)))</f>
        <v/>
      </c>
      <c r="M435" s="33" t="str">
        <f>IF(OR($A435="",$B435=""),"",IFERROR(IF(N(INDEX(Contratos!$N$5:$N$204,MATCH($B435,Contratos!$A$5:$A$204,0)))&lt;1,"",DATE(YEAR($A435),MONTH($A435),MIN(INDEX(Contratos!$N$5:$N$204,MATCH($B435,Contratos!$A$5:$A$204,0)),DAY(EOMONTH($A435,0))))),""))</f>
        <v/>
      </c>
    </row>
    <row r="436" spans="1:13" x14ac:dyDescent="0.25">
      <c r="A436" s="47"/>
      <c r="B436" s="36"/>
      <c r="C436" s="45" t="str">
        <f>IF($B436="","",IFERROR(INDEX(Contratos!$G$5:$G$204,MATCH($B436,Contratos!$A$5:$A$204,0)),""))</f>
        <v/>
      </c>
      <c r="D436" s="39"/>
      <c r="E436" s="45" t="str">
        <f>IF($B436="","",N($C436)+N($D436))</f>
        <v/>
      </c>
      <c r="F436" s="38"/>
      <c r="G436" s="30" t="str">
        <f>IF($M436="","",MAX(0,IF($F436="",TODAY(),$F436)-$M436))</f>
        <v/>
      </c>
      <c r="H436" s="45" t="str">
        <f>IF($B436="","",IF(N($G436)=0,0,ROUND(N($C436)*IFERROR(INDEX(Contratos!$O$5:$O$204,MATCH($B436,Contratos!$A$5:$A$204,0)),0)*$G436,0)))</f>
        <v/>
      </c>
      <c r="I436" s="39"/>
      <c r="J436" s="45" t="str">
        <f>IF($B436="","",N($E436)+N($H436)-N($I436))</f>
        <v/>
      </c>
      <c r="K436" s="46" t="str">
        <f>IF($B436="","",IF(N($I436)&lt;=0,"Pendiente",IF(N($J436)&lt;=0,"Pagado","Parcial")))</f>
        <v/>
      </c>
      <c r="L436" s="45" t="str">
        <f>IF($B436="","",MIN(N($I436),N($C436)+N($H436)))</f>
        <v/>
      </c>
      <c r="M436" s="33" t="str">
        <f>IF(OR($A436="",$B436=""),"",IFERROR(IF(N(INDEX(Contratos!$N$5:$N$204,MATCH($B436,Contratos!$A$5:$A$204,0)))&lt;1,"",DATE(YEAR($A436),MONTH($A436),MIN(INDEX(Contratos!$N$5:$N$204,MATCH($B436,Contratos!$A$5:$A$204,0)),DAY(EOMONTH($A436,0))))),""))</f>
        <v/>
      </c>
    </row>
    <row r="437" spans="1:13" x14ac:dyDescent="0.25">
      <c r="A437" s="44"/>
      <c r="B437" s="23"/>
      <c r="C437" s="45" t="str">
        <f>IF($B437="","",IFERROR(INDEX(Contratos!$G$5:$G$204,MATCH($B437,Contratos!$A$5:$A$204,0)),""))</f>
        <v/>
      </c>
      <c r="D437" s="26"/>
      <c r="E437" s="45" t="str">
        <f>IF($B437="","",N($C437)+N($D437))</f>
        <v/>
      </c>
      <c r="F437" s="25"/>
      <c r="G437" s="30" t="str">
        <f>IF($M437="","",MAX(0,IF($F437="",TODAY(),$F437)-$M437))</f>
        <v/>
      </c>
      <c r="H437" s="45" t="str">
        <f>IF($B437="","",IF(N($G437)=0,0,ROUND(N($C437)*IFERROR(INDEX(Contratos!$O$5:$O$204,MATCH($B437,Contratos!$A$5:$A$204,0)),0)*$G437,0)))</f>
        <v/>
      </c>
      <c r="I437" s="26"/>
      <c r="J437" s="45" t="str">
        <f>IF($B437="","",N($E437)+N($H437)-N($I437))</f>
        <v/>
      </c>
      <c r="K437" s="46" t="str">
        <f>IF($B437="","",IF(N($I437)&lt;=0,"Pendiente",IF(N($J437)&lt;=0,"Pagado","Parcial")))</f>
        <v/>
      </c>
      <c r="L437" s="45" t="str">
        <f>IF($B437="","",MIN(N($I437),N($C437)+N($H437)))</f>
        <v/>
      </c>
      <c r="M437" s="33" t="str">
        <f>IF(OR($A437="",$B437=""),"",IFERROR(IF(N(INDEX(Contratos!$N$5:$N$204,MATCH($B437,Contratos!$A$5:$A$204,0)))&lt;1,"",DATE(YEAR($A437),MONTH($A437),MIN(INDEX(Contratos!$N$5:$N$204,MATCH($B437,Contratos!$A$5:$A$204,0)),DAY(EOMONTH($A437,0))))),""))</f>
        <v/>
      </c>
    </row>
    <row r="438" spans="1:13" x14ac:dyDescent="0.25">
      <c r="A438" s="47"/>
      <c r="B438" s="36"/>
      <c r="C438" s="45" t="str">
        <f>IF($B438="","",IFERROR(INDEX(Contratos!$G$5:$G$204,MATCH($B438,Contratos!$A$5:$A$204,0)),""))</f>
        <v/>
      </c>
      <c r="D438" s="39"/>
      <c r="E438" s="45" t="str">
        <f>IF($B438="","",N($C438)+N($D438))</f>
        <v/>
      </c>
      <c r="F438" s="38"/>
      <c r="G438" s="30" t="str">
        <f>IF($M438="","",MAX(0,IF($F438="",TODAY(),$F438)-$M438))</f>
        <v/>
      </c>
      <c r="H438" s="45" t="str">
        <f>IF($B438="","",IF(N($G438)=0,0,ROUND(N($C438)*IFERROR(INDEX(Contratos!$O$5:$O$204,MATCH($B438,Contratos!$A$5:$A$204,0)),0)*$G438,0)))</f>
        <v/>
      </c>
      <c r="I438" s="39"/>
      <c r="J438" s="45" t="str">
        <f>IF($B438="","",N($E438)+N($H438)-N($I438))</f>
        <v/>
      </c>
      <c r="K438" s="46" t="str">
        <f>IF($B438="","",IF(N($I438)&lt;=0,"Pendiente",IF(N($J438)&lt;=0,"Pagado","Parcial")))</f>
        <v/>
      </c>
      <c r="L438" s="45" t="str">
        <f>IF($B438="","",MIN(N($I438),N($C438)+N($H438)))</f>
        <v/>
      </c>
      <c r="M438" s="33" t="str">
        <f>IF(OR($A438="",$B438=""),"",IFERROR(IF(N(INDEX(Contratos!$N$5:$N$204,MATCH($B438,Contratos!$A$5:$A$204,0)))&lt;1,"",DATE(YEAR($A438),MONTH($A438),MIN(INDEX(Contratos!$N$5:$N$204,MATCH($B438,Contratos!$A$5:$A$204,0)),DAY(EOMONTH($A438,0))))),""))</f>
        <v/>
      </c>
    </row>
    <row r="439" spans="1:13" x14ac:dyDescent="0.25">
      <c r="A439" s="44"/>
      <c r="B439" s="23"/>
      <c r="C439" s="45" t="str">
        <f>IF($B439="","",IFERROR(INDEX(Contratos!$G$5:$G$204,MATCH($B439,Contratos!$A$5:$A$204,0)),""))</f>
        <v/>
      </c>
      <c r="D439" s="26"/>
      <c r="E439" s="45" t="str">
        <f>IF($B439="","",N($C439)+N($D439))</f>
        <v/>
      </c>
      <c r="F439" s="25"/>
      <c r="G439" s="30" t="str">
        <f>IF($M439="","",MAX(0,IF($F439="",TODAY(),$F439)-$M439))</f>
        <v/>
      </c>
      <c r="H439" s="45" t="str">
        <f>IF($B439="","",IF(N($G439)=0,0,ROUND(N($C439)*IFERROR(INDEX(Contratos!$O$5:$O$204,MATCH($B439,Contratos!$A$5:$A$204,0)),0)*$G439,0)))</f>
        <v/>
      </c>
      <c r="I439" s="26"/>
      <c r="J439" s="45" t="str">
        <f>IF($B439="","",N($E439)+N($H439)-N($I439))</f>
        <v/>
      </c>
      <c r="K439" s="46" t="str">
        <f>IF($B439="","",IF(N($I439)&lt;=0,"Pendiente",IF(N($J439)&lt;=0,"Pagado","Parcial")))</f>
        <v/>
      </c>
      <c r="L439" s="45" t="str">
        <f>IF($B439="","",MIN(N($I439),N($C439)+N($H439)))</f>
        <v/>
      </c>
      <c r="M439" s="33" t="str">
        <f>IF(OR($A439="",$B439=""),"",IFERROR(IF(N(INDEX(Contratos!$N$5:$N$204,MATCH($B439,Contratos!$A$5:$A$204,0)))&lt;1,"",DATE(YEAR($A439),MONTH($A439),MIN(INDEX(Contratos!$N$5:$N$204,MATCH($B439,Contratos!$A$5:$A$204,0)),DAY(EOMONTH($A439,0))))),""))</f>
        <v/>
      </c>
    </row>
    <row r="440" spans="1:13" x14ac:dyDescent="0.25">
      <c r="A440" s="47"/>
      <c r="B440" s="36"/>
      <c r="C440" s="45" t="str">
        <f>IF($B440="","",IFERROR(INDEX(Contratos!$G$5:$G$204,MATCH($B440,Contratos!$A$5:$A$204,0)),""))</f>
        <v/>
      </c>
      <c r="D440" s="39"/>
      <c r="E440" s="45" t="str">
        <f>IF($B440="","",N($C440)+N($D440))</f>
        <v/>
      </c>
      <c r="F440" s="38"/>
      <c r="G440" s="30" t="str">
        <f>IF($M440="","",MAX(0,IF($F440="",TODAY(),$F440)-$M440))</f>
        <v/>
      </c>
      <c r="H440" s="45" t="str">
        <f>IF($B440="","",IF(N($G440)=0,0,ROUND(N($C440)*IFERROR(INDEX(Contratos!$O$5:$O$204,MATCH($B440,Contratos!$A$5:$A$204,0)),0)*$G440,0)))</f>
        <v/>
      </c>
      <c r="I440" s="39"/>
      <c r="J440" s="45" t="str">
        <f>IF($B440="","",N($E440)+N($H440)-N($I440))</f>
        <v/>
      </c>
      <c r="K440" s="46" t="str">
        <f>IF($B440="","",IF(N($I440)&lt;=0,"Pendiente",IF(N($J440)&lt;=0,"Pagado","Parcial")))</f>
        <v/>
      </c>
      <c r="L440" s="45" t="str">
        <f>IF($B440="","",MIN(N($I440),N($C440)+N($H440)))</f>
        <v/>
      </c>
      <c r="M440" s="33" t="str">
        <f>IF(OR($A440="",$B440=""),"",IFERROR(IF(N(INDEX(Contratos!$N$5:$N$204,MATCH($B440,Contratos!$A$5:$A$204,0)))&lt;1,"",DATE(YEAR($A440),MONTH($A440),MIN(INDEX(Contratos!$N$5:$N$204,MATCH($B440,Contratos!$A$5:$A$204,0)),DAY(EOMONTH($A440,0))))),""))</f>
        <v/>
      </c>
    </row>
    <row r="441" spans="1:13" x14ac:dyDescent="0.25">
      <c r="A441" s="44"/>
      <c r="B441" s="23"/>
      <c r="C441" s="45" t="str">
        <f>IF($B441="","",IFERROR(INDEX(Contratos!$G$5:$G$204,MATCH($B441,Contratos!$A$5:$A$204,0)),""))</f>
        <v/>
      </c>
      <c r="D441" s="26"/>
      <c r="E441" s="45" t="str">
        <f>IF($B441="","",N($C441)+N($D441))</f>
        <v/>
      </c>
      <c r="F441" s="25"/>
      <c r="G441" s="30" t="str">
        <f>IF($M441="","",MAX(0,IF($F441="",TODAY(),$F441)-$M441))</f>
        <v/>
      </c>
      <c r="H441" s="45" t="str">
        <f>IF($B441="","",IF(N($G441)=0,0,ROUND(N($C441)*IFERROR(INDEX(Contratos!$O$5:$O$204,MATCH($B441,Contratos!$A$5:$A$204,0)),0)*$G441,0)))</f>
        <v/>
      </c>
      <c r="I441" s="26"/>
      <c r="J441" s="45" t="str">
        <f>IF($B441="","",N($E441)+N($H441)-N($I441))</f>
        <v/>
      </c>
      <c r="K441" s="46" t="str">
        <f>IF($B441="","",IF(N($I441)&lt;=0,"Pendiente",IF(N($J441)&lt;=0,"Pagado","Parcial")))</f>
        <v/>
      </c>
      <c r="L441" s="45" t="str">
        <f>IF($B441="","",MIN(N($I441),N($C441)+N($H441)))</f>
        <v/>
      </c>
      <c r="M441" s="33" t="str">
        <f>IF(OR($A441="",$B441=""),"",IFERROR(IF(N(INDEX(Contratos!$N$5:$N$204,MATCH($B441,Contratos!$A$5:$A$204,0)))&lt;1,"",DATE(YEAR($A441),MONTH($A441),MIN(INDEX(Contratos!$N$5:$N$204,MATCH($B441,Contratos!$A$5:$A$204,0)),DAY(EOMONTH($A441,0))))),""))</f>
        <v/>
      </c>
    </row>
    <row r="442" spans="1:13" x14ac:dyDescent="0.25">
      <c r="A442" s="47"/>
      <c r="B442" s="36"/>
      <c r="C442" s="45" t="str">
        <f>IF($B442="","",IFERROR(INDEX(Contratos!$G$5:$G$204,MATCH($B442,Contratos!$A$5:$A$204,0)),""))</f>
        <v/>
      </c>
      <c r="D442" s="39"/>
      <c r="E442" s="45" t="str">
        <f>IF($B442="","",N($C442)+N($D442))</f>
        <v/>
      </c>
      <c r="F442" s="38"/>
      <c r="G442" s="30" t="str">
        <f>IF($M442="","",MAX(0,IF($F442="",TODAY(),$F442)-$M442))</f>
        <v/>
      </c>
      <c r="H442" s="45" t="str">
        <f>IF($B442="","",IF(N($G442)=0,0,ROUND(N($C442)*IFERROR(INDEX(Contratos!$O$5:$O$204,MATCH($B442,Contratos!$A$5:$A$204,0)),0)*$G442,0)))</f>
        <v/>
      </c>
      <c r="I442" s="39"/>
      <c r="J442" s="45" t="str">
        <f>IF($B442="","",N($E442)+N($H442)-N($I442))</f>
        <v/>
      </c>
      <c r="K442" s="46" t="str">
        <f>IF($B442="","",IF(N($I442)&lt;=0,"Pendiente",IF(N($J442)&lt;=0,"Pagado","Parcial")))</f>
        <v/>
      </c>
      <c r="L442" s="45" t="str">
        <f>IF($B442="","",MIN(N($I442),N($C442)+N($H442)))</f>
        <v/>
      </c>
      <c r="M442" s="33" t="str">
        <f>IF(OR($A442="",$B442=""),"",IFERROR(IF(N(INDEX(Contratos!$N$5:$N$204,MATCH($B442,Contratos!$A$5:$A$204,0)))&lt;1,"",DATE(YEAR($A442),MONTH($A442),MIN(INDEX(Contratos!$N$5:$N$204,MATCH($B442,Contratos!$A$5:$A$204,0)),DAY(EOMONTH($A442,0))))),""))</f>
        <v/>
      </c>
    </row>
    <row r="443" spans="1:13" x14ac:dyDescent="0.25">
      <c r="A443" s="44"/>
      <c r="B443" s="23"/>
      <c r="C443" s="45" t="str">
        <f>IF($B443="","",IFERROR(INDEX(Contratos!$G$5:$G$204,MATCH($B443,Contratos!$A$5:$A$204,0)),""))</f>
        <v/>
      </c>
      <c r="D443" s="26"/>
      <c r="E443" s="45" t="str">
        <f>IF($B443="","",N($C443)+N($D443))</f>
        <v/>
      </c>
      <c r="F443" s="25"/>
      <c r="G443" s="30" t="str">
        <f>IF($M443="","",MAX(0,IF($F443="",TODAY(),$F443)-$M443))</f>
        <v/>
      </c>
      <c r="H443" s="45" t="str">
        <f>IF($B443="","",IF(N($G443)=0,0,ROUND(N($C443)*IFERROR(INDEX(Contratos!$O$5:$O$204,MATCH($B443,Contratos!$A$5:$A$204,0)),0)*$G443,0)))</f>
        <v/>
      </c>
      <c r="I443" s="26"/>
      <c r="J443" s="45" t="str">
        <f>IF($B443="","",N($E443)+N($H443)-N($I443))</f>
        <v/>
      </c>
      <c r="K443" s="46" t="str">
        <f>IF($B443="","",IF(N($I443)&lt;=0,"Pendiente",IF(N($J443)&lt;=0,"Pagado","Parcial")))</f>
        <v/>
      </c>
      <c r="L443" s="45" t="str">
        <f>IF($B443="","",MIN(N($I443),N($C443)+N($H443)))</f>
        <v/>
      </c>
      <c r="M443" s="33" t="str">
        <f>IF(OR($A443="",$B443=""),"",IFERROR(IF(N(INDEX(Contratos!$N$5:$N$204,MATCH($B443,Contratos!$A$5:$A$204,0)))&lt;1,"",DATE(YEAR($A443),MONTH($A443),MIN(INDEX(Contratos!$N$5:$N$204,MATCH($B443,Contratos!$A$5:$A$204,0)),DAY(EOMONTH($A443,0))))),""))</f>
        <v/>
      </c>
    </row>
    <row r="444" spans="1:13" x14ac:dyDescent="0.25">
      <c r="A444" s="47"/>
      <c r="B444" s="36"/>
      <c r="C444" s="45" t="str">
        <f>IF($B444="","",IFERROR(INDEX(Contratos!$G$5:$G$204,MATCH($B444,Contratos!$A$5:$A$204,0)),""))</f>
        <v/>
      </c>
      <c r="D444" s="39"/>
      <c r="E444" s="45" t="str">
        <f>IF($B444="","",N($C444)+N($D444))</f>
        <v/>
      </c>
      <c r="F444" s="38"/>
      <c r="G444" s="30" t="str">
        <f>IF($M444="","",MAX(0,IF($F444="",TODAY(),$F444)-$M444))</f>
        <v/>
      </c>
      <c r="H444" s="45" t="str">
        <f>IF($B444="","",IF(N($G444)=0,0,ROUND(N($C444)*IFERROR(INDEX(Contratos!$O$5:$O$204,MATCH($B444,Contratos!$A$5:$A$204,0)),0)*$G444,0)))</f>
        <v/>
      </c>
      <c r="I444" s="39"/>
      <c r="J444" s="45" t="str">
        <f>IF($B444="","",N($E444)+N($H444)-N($I444))</f>
        <v/>
      </c>
      <c r="K444" s="46" t="str">
        <f>IF($B444="","",IF(N($I444)&lt;=0,"Pendiente",IF(N($J444)&lt;=0,"Pagado","Parcial")))</f>
        <v/>
      </c>
      <c r="L444" s="45" t="str">
        <f>IF($B444="","",MIN(N($I444),N($C444)+N($H444)))</f>
        <v/>
      </c>
      <c r="M444" s="33" t="str">
        <f>IF(OR($A444="",$B444=""),"",IFERROR(IF(N(INDEX(Contratos!$N$5:$N$204,MATCH($B444,Contratos!$A$5:$A$204,0)))&lt;1,"",DATE(YEAR($A444),MONTH($A444),MIN(INDEX(Contratos!$N$5:$N$204,MATCH($B444,Contratos!$A$5:$A$204,0)),DAY(EOMONTH($A444,0))))),""))</f>
        <v/>
      </c>
    </row>
    <row r="445" spans="1:13" x14ac:dyDescent="0.25">
      <c r="A445" s="44"/>
      <c r="B445" s="23"/>
      <c r="C445" s="45" t="str">
        <f>IF($B445="","",IFERROR(INDEX(Contratos!$G$5:$G$204,MATCH($B445,Contratos!$A$5:$A$204,0)),""))</f>
        <v/>
      </c>
      <c r="D445" s="26"/>
      <c r="E445" s="45" t="str">
        <f>IF($B445="","",N($C445)+N($D445))</f>
        <v/>
      </c>
      <c r="F445" s="25"/>
      <c r="G445" s="30" t="str">
        <f>IF($M445="","",MAX(0,IF($F445="",TODAY(),$F445)-$M445))</f>
        <v/>
      </c>
      <c r="H445" s="45" t="str">
        <f>IF($B445="","",IF(N($G445)=0,0,ROUND(N($C445)*IFERROR(INDEX(Contratos!$O$5:$O$204,MATCH($B445,Contratos!$A$5:$A$204,0)),0)*$G445,0)))</f>
        <v/>
      </c>
      <c r="I445" s="26"/>
      <c r="J445" s="45" t="str">
        <f>IF($B445="","",N($E445)+N($H445)-N($I445))</f>
        <v/>
      </c>
      <c r="K445" s="46" t="str">
        <f>IF($B445="","",IF(N($I445)&lt;=0,"Pendiente",IF(N($J445)&lt;=0,"Pagado","Parcial")))</f>
        <v/>
      </c>
      <c r="L445" s="45" t="str">
        <f>IF($B445="","",MIN(N($I445),N($C445)+N($H445)))</f>
        <v/>
      </c>
      <c r="M445" s="33" t="str">
        <f>IF(OR($A445="",$B445=""),"",IFERROR(IF(N(INDEX(Contratos!$N$5:$N$204,MATCH($B445,Contratos!$A$5:$A$204,0)))&lt;1,"",DATE(YEAR($A445),MONTH($A445),MIN(INDEX(Contratos!$N$5:$N$204,MATCH($B445,Contratos!$A$5:$A$204,0)),DAY(EOMONTH($A445,0))))),""))</f>
        <v/>
      </c>
    </row>
    <row r="446" spans="1:13" x14ac:dyDescent="0.25">
      <c r="A446" s="47"/>
      <c r="B446" s="36"/>
      <c r="C446" s="45" t="str">
        <f>IF($B446="","",IFERROR(INDEX(Contratos!$G$5:$G$204,MATCH($B446,Contratos!$A$5:$A$204,0)),""))</f>
        <v/>
      </c>
      <c r="D446" s="39"/>
      <c r="E446" s="45" t="str">
        <f>IF($B446="","",N($C446)+N($D446))</f>
        <v/>
      </c>
      <c r="F446" s="38"/>
      <c r="G446" s="30" t="str">
        <f>IF($M446="","",MAX(0,IF($F446="",TODAY(),$F446)-$M446))</f>
        <v/>
      </c>
      <c r="H446" s="45" t="str">
        <f>IF($B446="","",IF(N($G446)=0,0,ROUND(N($C446)*IFERROR(INDEX(Contratos!$O$5:$O$204,MATCH($B446,Contratos!$A$5:$A$204,0)),0)*$G446,0)))</f>
        <v/>
      </c>
      <c r="I446" s="39"/>
      <c r="J446" s="45" t="str">
        <f>IF($B446="","",N($E446)+N($H446)-N($I446))</f>
        <v/>
      </c>
      <c r="K446" s="46" t="str">
        <f>IF($B446="","",IF(N($I446)&lt;=0,"Pendiente",IF(N($J446)&lt;=0,"Pagado","Parcial")))</f>
        <v/>
      </c>
      <c r="L446" s="45" t="str">
        <f>IF($B446="","",MIN(N($I446),N($C446)+N($H446)))</f>
        <v/>
      </c>
      <c r="M446" s="33" t="str">
        <f>IF(OR($A446="",$B446=""),"",IFERROR(IF(N(INDEX(Contratos!$N$5:$N$204,MATCH($B446,Contratos!$A$5:$A$204,0)))&lt;1,"",DATE(YEAR($A446),MONTH($A446),MIN(INDEX(Contratos!$N$5:$N$204,MATCH($B446,Contratos!$A$5:$A$204,0)),DAY(EOMONTH($A446,0))))),""))</f>
        <v/>
      </c>
    </row>
    <row r="447" spans="1:13" x14ac:dyDescent="0.25">
      <c r="A447" s="44"/>
      <c r="B447" s="23"/>
      <c r="C447" s="45" t="str">
        <f>IF($B447="","",IFERROR(INDEX(Contratos!$G$5:$G$204,MATCH($B447,Contratos!$A$5:$A$204,0)),""))</f>
        <v/>
      </c>
      <c r="D447" s="26"/>
      <c r="E447" s="45" t="str">
        <f>IF($B447="","",N($C447)+N($D447))</f>
        <v/>
      </c>
      <c r="F447" s="25"/>
      <c r="G447" s="30" t="str">
        <f>IF($M447="","",MAX(0,IF($F447="",TODAY(),$F447)-$M447))</f>
        <v/>
      </c>
      <c r="H447" s="45" t="str">
        <f>IF($B447="","",IF(N($G447)=0,0,ROUND(N($C447)*IFERROR(INDEX(Contratos!$O$5:$O$204,MATCH($B447,Contratos!$A$5:$A$204,0)),0)*$G447,0)))</f>
        <v/>
      </c>
      <c r="I447" s="26"/>
      <c r="J447" s="45" t="str">
        <f>IF($B447="","",N($E447)+N($H447)-N($I447))</f>
        <v/>
      </c>
      <c r="K447" s="46" t="str">
        <f>IF($B447="","",IF(N($I447)&lt;=0,"Pendiente",IF(N($J447)&lt;=0,"Pagado","Parcial")))</f>
        <v/>
      </c>
      <c r="L447" s="45" t="str">
        <f>IF($B447="","",MIN(N($I447),N($C447)+N($H447)))</f>
        <v/>
      </c>
      <c r="M447" s="33" t="str">
        <f>IF(OR($A447="",$B447=""),"",IFERROR(IF(N(INDEX(Contratos!$N$5:$N$204,MATCH($B447,Contratos!$A$5:$A$204,0)))&lt;1,"",DATE(YEAR($A447),MONTH($A447),MIN(INDEX(Contratos!$N$5:$N$204,MATCH($B447,Contratos!$A$5:$A$204,0)),DAY(EOMONTH($A447,0))))),""))</f>
        <v/>
      </c>
    </row>
    <row r="448" spans="1:13" x14ac:dyDescent="0.25">
      <c r="A448" s="47"/>
      <c r="B448" s="36"/>
      <c r="C448" s="45" t="str">
        <f>IF($B448="","",IFERROR(INDEX(Contratos!$G$5:$G$204,MATCH($B448,Contratos!$A$5:$A$204,0)),""))</f>
        <v/>
      </c>
      <c r="D448" s="39"/>
      <c r="E448" s="45" t="str">
        <f>IF($B448="","",N($C448)+N($D448))</f>
        <v/>
      </c>
      <c r="F448" s="38"/>
      <c r="G448" s="30" t="str">
        <f>IF($M448="","",MAX(0,IF($F448="",TODAY(),$F448)-$M448))</f>
        <v/>
      </c>
      <c r="H448" s="45" t="str">
        <f>IF($B448="","",IF(N($G448)=0,0,ROUND(N($C448)*IFERROR(INDEX(Contratos!$O$5:$O$204,MATCH($B448,Contratos!$A$5:$A$204,0)),0)*$G448,0)))</f>
        <v/>
      </c>
      <c r="I448" s="39"/>
      <c r="J448" s="45" t="str">
        <f>IF($B448="","",N($E448)+N($H448)-N($I448))</f>
        <v/>
      </c>
      <c r="K448" s="46" t="str">
        <f>IF($B448="","",IF(N($I448)&lt;=0,"Pendiente",IF(N($J448)&lt;=0,"Pagado","Parcial")))</f>
        <v/>
      </c>
      <c r="L448" s="45" t="str">
        <f>IF($B448="","",MIN(N($I448),N($C448)+N($H448)))</f>
        <v/>
      </c>
      <c r="M448" s="33" t="str">
        <f>IF(OR($A448="",$B448=""),"",IFERROR(IF(N(INDEX(Contratos!$N$5:$N$204,MATCH($B448,Contratos!$A$5:$A$204,0)))&lt;1,"",DATE(YEAR($A448),MONTH($A448),MIN(INDEX(Contratos!$N$5:$N$204,MATCH($B448,Contratos!$A$5:$A$204,0)),DAY(EOMONTH($A448,0))))),""))</f>
        <v/>
      </c>
    </row>
    <row r="449" spans="1:13" x14ac:dyDescent="0.25">
      <c r="A449" s="44"/>
      <c r="B449" s="23"/>
      <c r="C449" s="45" t="str">
        <f>IF($B449="","",IFERROR(INDEX(Contratos!$G$5:$G$204,MATCH($B449,Contratos!$A$5:$A$204,0)),""))</f>
        <v/>
      </c>
      <c r="D449" s="26"/>
      <c r="E449" s="45" t="str">
        <f>IF($B449="","",N($C449)+N($D449))</f>
        <v/>
      </c>
      <c r="F449" s="25"/>
      <c r="G449" s="30" t="str">
        <f>IF($M449="","",MAX(0,IF($F449="",TODAY(),$F449)-$M449))</f>
        <v/>
      </c>
      <c r="H449" s="45" t="str">
        <f>IF($B449="","",IF(N($G449)=0,0,ROUND(N($C449)*IFERROR(INDEX(Contratos!$O$5:$O$204,MATCH($B449,Contratos!$A$5:$A$204,0)),0)*$G449,0)))</f>
        <v/>
      </c>
      <c r="I449" s="26"/>
      <c r="J449" s="45" t="str">
        <f>IF($B449="","",N($E449)+N($H449)-N($I449))</f>
        <v/>
      </c>
      <c r="K449" s="46" t="str">
        <f>IF($B449="","",IF(N($I449)&lt;=0,"Pendiente",IF(N($J449)&lt;=0,"Pagado","Parcial")))</f>
        <v/>
      </c>
      <c r="L449" s="45" t="str">
        <f>IF($B449="","",MIN(N($I449),N($C449)+N($H449)))</f>
        <v/>
      </c>
      <c r="M449" s="33" t="str">
        <f>IF(OR($A449="",$B449=""),"",IFERROR(IF(N(INDEX(Contratos!$N$5:$N$204,MATCH($B449,Contratos!$A$5:$A$204,0)))&lt;1,"",DATE(YEAR($A449),MONTH($A449),MIN(INDEX(Contratos!$N$5:$N$204,MATCH($B449,Contratos!$A$5:$A$204,0)),DAY(EOMONTH($A449,0))))),""))</f>
        <v/>
      </c>
    </row>
    <row r="450" spans="1:13" x14ac:dyDescent="0.25">
      <c r="A450" s="47"/>
      <c r="B450" s="36"/>
      <c r="C450" s="45" t="str">
        <f>IF($B450="","",IFERROR(INDEX(Contratos!$G$5:$G$204,MATCH($B450,Contratos!$A$5:$A$204,0)),""))</f>
        <v/>
      </c>
      <c r="D450" s="39"/>
      <c r="E450" s="45" t="str">
        <f>IF($B450="","",N($C450)+N($D450))</f>
        <v/>
      </c>
      <c r="F450" s="38"/>
      <c r="G450" s="30" t="str">
        <f>IF($M450="","",MAX(0,IF($F450="",TODAY(),$F450)-$M450))</f>
        <v/>
      </c>
      <c r="H450" s="45" t="str">
        <f>IF($B450="","",IF(N($G450)=0,0,ROUND(N($C450)*IFERROR(INDEX(Contratos!$O$5:$O$204,MATCH($B450,Contratos!$A$5:$A$204,0)),0)*$G450,0)))</f>
        <v/>
      </c>
      <c r="I450" s="39"/>
      <c r="J450" s="45" t="str">
        <f>IF($B450="","",N($E450)+N($H450)-N($I450))</f>
        <v/>
      </c>
      <c r="K450" s="46" t="str">
        <f>IF($B450="","",IF(N($I450)&lt;=0,"Pendiente",IF(N($J450)&lt;=0,"Pagado","Parcial")))</f>
        <v/>
      </c>
      <c r="L450" s="45" t="str">
        <f>IF($B450="","",MIN(N($I450),N($C450)+N($H450)))</f>
        <v/>
      </c>
      <c r="M450" s="33" t="str">
        <f>IF(OR($A450="",$B450=""),"",IFERROR(IF(N(INDEX(Contratos!$N$5:$N$204,MATCH($B450,Contratos!$A$5:$A$204,0)))&lt;1,"",DATE(YEAR($A450),MONTH($A450),MIN(INDEX(Contratos!$N$5:$N$204,MATCH($B450,Contratos!$A$5:$A$204,0)),DAY(EOMONTH($A450,0))))),""))</f>
        <v/>
      </c>
    </row>
    <row r="451" spans="1:13" x14ac:dyDescent="0.25">
      <c r="A451" s="44"/>
      <c r="B451" s="23"/>
      <c r="C451" s="45" t="str">
        <f>IF($B451="","",IFERROR(INDEX(Contratos!$G$5:$G$204,MATCH($B451,Contratos!$A$5:$A$204,0)),""))</f>
        <v/>
      </c>
      <c r="D451" s="26"/>
      <c r="E451" s="45" t="str">
        <f>IF($B451="","",N($C451)+N($D451))</f>
        <v/>
      </c>
      <c r="F451" s="25"/>
      <c r="G451" s="30" t="str">
        <f>IF($M451="","",MAX(0,IF($F451="",TODAY(),$F451)-$M451))</f>
        <v/>
      </c>
      <c r="H451" s="45" t="str">
        <f>IF($B451="","",IF(N($G451)=0,0,ROUND(N($C451)*IFERROR(INDEX(Contratos!$O$5:$O$204,MATCH($B451,Contratos!$A$5:$A$204,0)),0)*$G451,0)))</f>
        <v/>
      </c>
      <c r="I451" s="26"/>
      <c r="J451" s="45" t="str">
        <f>IF($B451="","",N($E451)+N($H451)-N($I451))</f>
        <v/>
      </c>
      <c r="K451" s="46" t="str">
        <f>IF($B451="","",IF(N($I451)&lt;=0,"Pendiente",IF(N($J451)&lt;=0,"Pagado","Parcial")))</f>
        <v/>
      </c>
      <c r="L451" s="45" t="str">
        <f>IF($B451="","",MIN(N($I451),N($C451)+N($H451)))</f>
        <v/>
      </c>
      <c r="M451" s="33" t="str">
        <f>IF(OR($A451="",$B451=""),"",IFERROR(IF(N(INDEX(Contratos!$N$5:$N$204,MATCH($B451,Contratos!$A$5:$A$204,0)))&lt;1,"",DATE(YEAR($A451),MONTH($A451),MIN(INDEX(Contratos!$N$5:$N$204,MATCH($B451,Contratos!$A$5:$A$204,0)),DAY(EOMONTH($A451,0))))),""))</f>
        <v/>
      </c>
    </row>
    <row r="452" spans="1:13" x14ac:dyDescent="0.25">
      <c r="A452" s="47"/>
      <c r="B452" s="36"/>
      <c r="C452" s="45" t="str">
        <f>IF($B452="","",IFERROR(INDEX(Contratos!$G$5:$G$204,MATCH($B452,Contratos!$A$5:$A$204,0)),""))</f>
        <v/>
      </c>
      <c r="D452" s="39"/>
      <c r="E452" s="45" t="str">
        <f>IF($B452="","",N($C452)+N($D452))</f>
        <v/>
      </c>
      <c r="F452" s="38"/>
      <c r="G452" s="30" t="str">
        <f>IF($M452="","",MAX(0,IF($F452="",TODAY(),$F452)-$M452))</f>
        <v/>
      </c>
      <c r="H452" s="45" t="str">
        <f>IF($B452="","",IF(N($G452)=0,0,ROUND(N($C452)*IFERROR(INDEX(Contratos!$O$5:$O$204,MATCH($B452,Contratos!$A$5:$A$204,0)),0)*$G452,0)))</f>
        <v/>
      </c>
      <c r="I452" s="39"/>
      <c r="J452" s="45" t="str">
        <f>IF($B452="","",N($E452)+N($H452)-N($I452))</f>
        <v/>
      </c>
      <c r="K452" s="46" t="str">
        <f>IF($B452="","",IF(N($I452)&lt;=0,"Pendiente",IF(N($J452)&lt;=0,"Pagado","Parcial")))</f>
        <v/>
      </c>
      <c r="L452" s="45" t="str">
        <f>IF($B452="","",MIN(N($I452),N($C452)+N($H452)))</f>
        <v/>
      </c>
      <c r="M452" s="33" t="str">
        <f>IF(OR($A452="",$B452=""),"",IFERROR(IF(N(INDEX(Contratos!$N$5:$N$204,MATCH($B452,Contratos!$A$5:$A$204,0)))&lt;1,"",DATE(YEAR($A452),MONTH($A452),MIN(INDEX(Contratos!$N$5:$N$204,MATCH($B452,Contratos!$A$5:$A$204,0)),DAY(EOMONTH($A452,0))))),""))</f>
        <v/>
      </c>
    </row>
    <row r="453" spans="1:13" x14ac:dyDescent="0.25">
      <c r="A453" s="44"/>
      <c r="B453" s="23"/>
      <c r="C453" s="45" t="str">
        <f>IF($B453="","",IFERROR(INDEX(Contratos!$G$5:$G$204,MATCH($B453,Contratos!$A$5:$A$204,0)),""))</f>
        <v/>
      </c>
      <c r="D453" s="26"/>
      <c r="E453" s="45" t="str">
        <f>IF($B453="","",N($C453)+N($D453))</f>
        <v/>
      </c>
      <c r="F453" s="25"/>
      <c r="G453" s="30" t="str">
        <f>IF($M453="","",MAX(0,IF($F453="",TODAY(),$F453)-$M453))</f>
        <v/>
      </c>
      <c r="H453" s="45" t="str">
        <f>IF($B453="","",IF(N($G453)=0,0,ROUND(N($C453)*IFERROR(INDEX(Contratos!$O$5:$O$204,MATCH($B453,Contratos!$A$5:$A$204,0)),0)*$G453,0)))</f>
        <v/>
      </c>
      <c r="I453" s="26"/>
      <c r="J453" s="45" t="str">
        <f>IF($B453="","",N($E453)+N($H453)-N($I453))</f>
        <v/>
      </c>
      <c r="K453" s="46" t="str">
        <f>IF($B453="","",IF(N($I453)&lt;=0,"Pendiente",IF(N($J453)&lt;=0,"Pagado","Parcial")))</f>
        <v/>
      </c>
      <c r="L453" s="45" t="str">
        <f>IF($B453="","",MIN(N($I453),N($C453)+N($H453)))</f>
        <v/>
      </c>
      <c r="M453" s="33" t="str">
        <f>IF(OR($A453="",$B453=""),"",IFERROR(IF(N(INDEX(Contratos!$N$5:$N$204,MATCH($B453,Contratos!$A$5:$A$204,0)))&lt;1,"",DATE(YEAR($A453),MONTH($A453),MIN(INDEX(Contratos!$N$5:$N$204,MATCH($B453,Contratos!$A$5:$A$204,0)),DAY(EOMONTH($A453,0))))),""))</f>
        <v/>
      </c>
    </row>
    <row r="454" spans="1:13" x14ac:dyDescent="0.25">
      <c r="A454" s="47"/>
      <c r="B454" s="36"/>
      <c r="C454" s="45" t="str">
        <f>IF($B454="","",IFERROR(INDEX(Contratos!$G$5:$G$204,MATCH($B454,Contratos!$A$5:$A$204,0)),""))</f>
        <v/>
      </c>
      <c r="D454" s="39"/>
      <c r="E454" s="45" t="str">
        <f>IF($B454="","",N($C454)+N($D454))</f>
        <v/>
      </c>
      <c r="F454" s="38"/>
      <c r="G454" s="30" t="str">
        <f>IF($M454="","",MAX(0,IF($F454="",TODAY(),$F454)-$M454))</f>
        <v/>
      </c>
      <c r="H454" s="45" t="str">
        <f>IF($B454="","",IF(N($G454)=0,0,ROUND(N($C454)*IFERROR(INDEX(Contratos!$O$5:$O$204,MATCH($B454,Contratos!$A$5:$A$204,0)),0)*$G454,0)))</f>
        <v/>
      </c>
      <c r="I454" s="39"/>
      <c r="J454" s="45" t="str">
        <f>IF($B454="","",N($E454)+N($H454)-N($I454))</f>
        <v/>
      </c>
      <c r="K454" s="46" t="str">
        <f>IF($B454="","",IF(N($I454)&lt;=0,"Pendiente",IF(N($J454)&lt;=0,"Pagado","Parcial")))</f>
        <v/>
      </c>
      <c r="L454" s="45" t="str">
        <f>IF($B454="","",MIN(N($I454),N($C454)+N($H454)))</f>
        <v/>
      </c>
      <c r="M454" s="33" t="str">
        <f>IF(OR($A454="",$B454=""),"",IFERROR(IF(N(INDEX(Contratos!$N$5:$N$204,MATCH($B454,Contratos!$A$5:$A$204,0)))&lt;1,"",DATE(YEAR($A454),MONTH($A454),MIN(INDEX(Contratos!$N$5:$N$204,MATCH($B454,Contratos!$A$5:$A$204,0)),DAY(EOMONTH($A454,0))))),""))</f>
        <v/>
      </c>
    </row>
    <row r="455" spans="1:13" x14ac:dyDescent="0.25">
      <c r="A455" s="44"/>
      <c r="B455" s="23"/>
      <c r="C455" s="45" t="str">
        <f>IF($B455="","",IFERROR(INDEX(Contratos!$G$5:$G$204,MATCH($B455,Contratos!$A$5:$A$204,0)),""))</f>
        <v/>
      </c>
      <c r="D455" s="26"/>
      <c r="E455" s="45" t="str">
        <f>IF($B455="","",N($C455)+N($D455))</f>
        <v/>
      </c>
      <c r="F455" s="25"/>
      <c r="G455" s="30" t="str">
        <f>IF($M455="","",MAX(0,IF($F455="",TODAY(),$F455)-$M455))</f>
        <v/>
      </c>
      <c r="H455" s="45" t="str">
        <f>IF($B455="","",IF(N($G455)=0,0,ROUND(N($C455)*IFERROR(INDEX(Contratos!$O$5:$O$204,MATCH($B455,Contratos!$A$5:$A$204,0)),0)*$G455,0)))</f>
        <v/>
      </c>
      <c r="I455" s="26"/>
      <c r="J455" s="45" t="str">
        <f>IF($B455="","",N($E455)+N($H455)-N($I455))</f>
        <v/>
      </c>
      <c r="K455" s="46" t="str">
        <f>IF($B455="","",IF(N($I455)&lt;=0,"Pendiente",IF(N($J455)&lt;=0,"Pagado","Parcial")))</f>
        <v/>
      </c>
      <c r="L455" s="45" t="str">
        <f>IF($B455="","",MIN(N($I455),N($C455)+N($H455)))</f>
        <v/>
      </c>
      <c r="M455" s="33" t="str">
        <f>IF(OR($A455="",$B455=""),"",IFERROR(IF(N(INDEX(Contratos!$N$5:$N$204,MATCH($B455,Contratos!$A$5:$A$204,0)))&lt;1,"",DATE(YEAR($A455),MONTH($A455),MIN(INDEX(Contratos!$N$5:$N$204,MATCH($B455,Contratos!$A$5:$A$204,0)),DAY(EOMONTH($A455,0))))),""))</f>
        <v/>
      </c>
    </row>
    <row r="456" spans="1:13" x14ac:dyDescent="0.25">
      <c r="A456" s="47"/>
      <c r="B456" s="36"/>
      <c r="C456" s="45" t="str">
        <f>IF($B456="","",IFERROR(INDEX(Contratos!$G$5:$G$204,MATCH($B456,Contratos!$A$5:$A$204,0)),""))</f>
        <v/>
      </c>
      <c r="D456" s="39"/>
      <c r="E456" s="45" t="str">
        <f>IF($B456="","",N($C456)+N($D456))</f>
        <v/>
      </c>
      <c r="F456" s="38"/>
      <c r="G456" s="30" t="str">
        <f>IF($M456="","",MAX(0,IF($F456="",TODAY(),$F456)-$M456))</f>
        <v/>
      </c>
      <c r="H456" s="45" t="str">
        <f>IF($B456="","",IF(N($G456)=0,0,ROUND(N($C456)*IFERROR(INDEX(Contratos!$O$5:$O$204,MATCH($B456,Contratos!$A$5:$A$204,0)),0)*$G456,0)))</f>
        <v/>
      </c>
      <c r="I456" s="39"/>
      <c r="J456" s="45" t="str">
        <f>IF($B456="","",N($E456)+N($H456)-N($I456))</f>
        <v/>
      </c>
      <c r="K456" s="46" t="str">
        <f>IF($B456="","",IF(N($I456)&lt;=0,"Pendiente",IF(N($J456)&lt;=0,"Pagado","Parcial")))</f>
        <v/>
      </c>
      <c r="L456" s="45" t="str">
        <f>IF($B456="","",MIN(N($I456),N($C456)+N($H456)))</f>
        <v/>
      </c>
      <c r="M456" s="33" t="str">
        <f>IF(OR($A456="",$B456=""),"",IFERROR(IF(N(INDEX(Contratos!$N$5:$N$204,MATCH($B456,Contratos!$A$5:$A$204,0)))&lt;1,"",DATE(YEAR($A456),MONTH($A456),MIN(INDEX(Contratos!$N$5:$N$204,MATCH($B456,Contratos!$A$5:$A$204,0)),DAY(EOMONTH($A456,0))))),""))</f>
        <v/>
      </c>
    </row>
    <row r="457" spans="1:13" x14ac:dyDescent="0.25">
      <c r="A457" s="44"/>
      <c r="B457" s="23"/>
      <c r="C457" s="45" t="str">
        <f>IF($B457="","",IFERROR(INDEX(Contratos!$G$5:$G$204,MATCH($B457,Contratos!$A$5:$A$204,0)),""))</f>
        <v/>
      </c>
      <c r="D457" s="26"/>
      <c r="E457" s="45" t="str">
        <f>IF($B457="","",N($C457)+N($D457))</f>
        <v/>
      </c>
      <c r="F457" s="25"/>
      <c r="G457" s="30" t="str">
        <f>IF($M457="","",MAX(0,IF($F457="",TODAY(),$F457)-$M457))</f>
        <v/>
      </c>
      <c r="H457" s="45" t="str">
        <f>IF($B457="","",IF(N($G457)=0,0,ROUND(N($C457)*IFERROR(INDEX(Contratos!$O$5:$O$204,MATCH($B457,Contratos!$A$5:$A$204,0)),0)*$G457,0)))</f>
        <v/>
      </c>
      <c r="I457" s="26"/>
      <c r="J457" s="45" t="str">
        <f>IF($B457="","",N($E457)+N($H457)-N($I457))</f>
        <v/>
      </c>
      <c r="K457" s="46" t="str">
        <f>IF($B457="","",IF(N($I457)&lt;=0,"Pendiente",IF(N($J457)&lt;=0,"Pagado","Parcial")))</f>
        <v/>
      </c>
      <c r="L457" s="45" t="str">
        <f>IF($B457="","",MIN(N($I457),N($C457)+N($H457)))</f>
        <v/>
      </c>
      <c r="M457" s="33" t="str">
        <f>IF(OR($A457="",$B457=""),"",IFERROR(IF(N(INDEX(Contratos!$N$5:$N$204,MATCH($B457,Contratos!$A$5:$A$204,0)))&lt;1,"",DATE(YEAR($A457),MONTH($A457),MIN(INDEX(Contratos!$N$5:$N$204,MATCH($B457,Contratos!$A$5:$A$204,0)),DAY(EOMONTH($A457,0))))),""))</f>
        <v/>
      </c>
    </row>
    <row r="458" spans="1:13" x14ac:dyDescent="0.25">
      <c r="A458" s="47"/>
      <c r="B458" s="36"/>
      <c r="C458" s="45" t="str">
        <f>IF($B458="","",IFERROR(INDEX(Contratos!$G$5:$G$204,MATCH($B458,Contratos!$A$5:$A$204,0)),""))</f>
        <v/>
      </c>
      <c r="D458" s="39"/>
      <c r="E458" s="45" t="str">
        <f>IF($B458="","",N($C458)+N($D458))</f>
        <v/>
      </c>
      <c r="F458" s="38"/>
      <c r="G458" s="30" t="str">
        <f>IF($M458="","",MAX(0,IF($F458="",TODAY(),$F458)-$M458))</f>
        <v/>
      </c>
      <c r="H458" s="45" t="str">
        <f>IF($B458="","",IF(N($G458)=0,0,ROUND(N($C458)*IFERROR(INDEX(Contratos!$O$5:$O$204,MATCH($B458,Contratos!$A$5:$A$204,0)),0)*$G458,0)))</f>
        <v/>
      </c>
      <c r="I458" s="39"/>
      <c r="J458" s="45" t="str">
        <f>IF($B458="","",N($E458)+N($H458)-N($I458))</f>
        <v/>
      </c>
      <c r="K458" s="46" t="str">
        <f>IF($B458="","",IF(N($I458)&lt;=0,"Pendiente",IF(N($J458)&lt;=0,"Pagado","Parcial")))</f>
        <v/>
      </c>
      <c r="L458" s="45" t="str">
        <f>IF($B458="","",MIN(N($I458),N($C458)+N($H458)))</f>
        <v/>
      </c>
      <c r="M458" s="33" t="str">
        <f>IF(OR($A458="",$B458=""),"",IFERROR(IF(N(INDEX(Contratos!$N$5:$N$204,MATCH($B458,Contratos!$A$5:$A$204,0)))&lt;1,"",DATE(YEAR($A458),MONTH($A458),MIN(INDEX(Contratos!$N$5:$N$204,MATCH($B458,Contratos!$A$5:$A$204,0)),DAY(EOMONTH($A458,0))))),""))</f>
        <v/>
      </c>
    </row>
    <row r="459" spans="1:13" x14ac:dyDescent="0.25">
      <c r="A459" s="44"/>
      <c r="B459" s="23"/>
      <c r="C459" s="45" t="str">
        <f>IF($B459="","",IFERROR(INDEX(Contratos!$G$5:$G$204,MATCH($B459,Contratos!$A$5:$A$204,0)),""))</f>
        <v/>
      </c>
      <c r="D459" s="26"/>
      <c r="E459" s="45" t="str">
        <f>IF($B459="","",N($C459)+N($D459))</f>
        <v/>
      </c>
      <c r="F459" s="25"/>
      <c r="G459" s="30" t="str">
        <f>IF($M459="","",MAX(0,IF($F459="",TODAY(),$F459)-$M459))</f>
        <v/>
      </c>
      <c r="H459" s="45" t="str">
        <f>IF($B459="","",IF(N($G459)=0,0,ROUND(N($C459)*IFERROR(INDEX(Contratos!$O$5:$O$204,MATCH($B459,Contratos!$A$5:$A$204,0)),0)*$G459,0)))</f>
        <v/>
      </c>
      <c r="I459" s="26"/>
      <c r="J459" s="45" t="str">
        <f>IF($B459="","",N($E459)+N($H459)-N($I459))</f>
        <v/>
      </c>
      <c r="K459" s="46" t="str">
        <f>IF($B459="","",IF(N($I459)&lt;=0,"Pendiente",IF(N($J459)&lt;=0,"Pagado","Parcial")))</f>
        <v/>
      </c>
      <c r="L459" s="45" t="str">
        <f>IF($B459="","",MIN(N($I459),N($C459)+N($H459)))</f>
        <v/>
      </c>
      <c r="M459" s="33" t="str">
        <f>IF(OR($A459="",$B459=""),"",IFERROR(IF(N(INDEX(Contratos!$N$5:$N$204,MATCH($B459,Contratos!$A$5:$A$204,0)))&lt;1,"",DATE(YEAR($A459),MONTH($A459),MIN(INDEX(Contratos!$N$5:$N$204,MATCH($B459,Contratos!$A$5:$A$204,0)),DAY(EOMONTH($A459,0))))),""))</f>
        <v/>
      </c>
    </row>
    <row r="460" spans="1:13" x14ac:dyDescent="0.25">
      <c r="A460" s="47"/>
      <c r="B460" s="36"/>
      <c r="C460" s="45" t="str">
        <f>IF($B460="","",IFERROR(INDEX(Contratos!$G$5:$G$204,MATCH($B460,Contratos!$A$5:$A$204,0)),""))</f>
        <v/>
      </c>
      <c r="D460" s="39"/>
      <c r="E460" s="45" t="str">
        <f>IF($B460="","",N($C460)+N($D460))</f>
        <v/>
      </c>
      <c r="F460" s="38"/>
      <c r="G460" s="30" t="str">
        <f>IF($M460="","",MAX(0,IF($F460="",TODAY(),$F460)-$M460))</f>
        <v/>
      </c>
      <c r="H460" s="45" t="str">
        <f>IF($B460="","",IF(N($G460)=0,0,ROUND(N($C460)*IFERROR(INDEX(Contratos!$O$5:$O$204,MATCH($B460,Contratos!$A$5:$A$204,0)),0)*$G460,0)))</f>
        <v/>
      </c>
      <c r="I460" s="39"/>
      <c r="J460" s="45" t="str">
        <f>IF($B460="","",N($E460)+N($H460)-N($I460))</f>
        <v/>
      </c>
      <c r="K460" s="46" t="str">
        <f>IF($B460="","",IF(N($I460)&lt;=0,"Pendiente",IF(N($J460)&lt;=0,"Pagado","Parcial")))</f>
        <v/>
      </c>
      <c r="L460" s="45" t="str">
        <f>IF($B460="","",MIN(N($I460),N($C460)+N($H460)))</f>
        <v/>
      </c>
      <c r="M460" s="33" t="str">
        <f>IF(OR($A460="",$B460=""),"",IFERROR(IF(N(INDEX(Contratos!$N$5:$N$204,MATCH($B460,Contratos!$A$5:$A$204,0)))&lt;1,"",DATE(YEAR($A460),MONTH($A460),MIN(INDEX(Contratos!$N$5:$N$204,MATCH($B460,Contratos!$A$5:$A$204,0)),DAY(EOMONTH($A460,0))))),""))</f>
        <v/>
      </c>
    </row>
    <row r="461" spans="1:13" x14ac:dyDescent="0.25">
      <c r="A461" s="44"/>
      <c r="B461" s="23"/>
      <c r="C461" s="45" t="str">
        <f>IF($B461="","",IFERROR(INDEX(Contratos!$G$5:$G$204,MATCH($B461,Contratos!$A$5:$A$204,0)),""))</f>
        <v/>
      </c>
      <c r="D461" s="26"/>
      <c r="E461" s="45" t="str">
        <f>IF($B461="","",N($C461)+N($D461))</f>
        <v/>
      </c>
      <c r="F461" s="25"/>
      <c r="G461" s="30" t="str">
        <f>IF($M461="","",MAX(0,IF($F461="",TODAY(),$F461)-$M461))</f>
        <v/>
      </c>
      <c r="H461" s="45" t="str">
        <f>IF($B461="","",IF(N($G461)=0,0,ROUND(N($C461)*IFERROR(INDEX(Contratos!$O$5:$O$204,MATCH($B461,Contratos!$A$5:$A$204,0)),0)*$G461,0)))</f>
        <v/>
      </c>
      <c r="I461" s="26"/>
      <c r="J461" s="45" t="str">
        <f>IF($B461="","",N($E461)+N($H461)-N($I461))</f>
        <v/>
      </c>
      <c r="K461" s="46" t="str">
        <f>IF($B461="","",IF(N($I461)&lt;=0,"Pendiente",IF(N($J461)&lt;=0,"Pagado","Parcial")))</f>
        <v/>
      </c>
      <c r="L461" s="45" t="str">
        <f>IF($B461="","",MIN(N($I461),N($C461)+N($H461)))</f>
        <v/>
      </c>
      <c r="M461" s="33" t="str">
        <f>IF(OR($A461="",$B461=""),"",IFERROR(IF(N(INDEX(Contratos!$N$5:$N$204,MATCH($B461,Contratos!$A$5:$A$204,0)))&lt;1,"",DATE(YEAR($A461),MONTH($A461),MIN(INDEX(Contratos!$N$5:$N$204,MATCH($B461,Contratos!$A$5:$A$204,0)),DAY(EOMONTH($A461,0))))),""))</f>
        <v/>
      </c>
    </row>
    <row r="462" spans="1:13" x14ac:dyDescent="0.25">
      <c r="A462" s="47"/>
      <c r="B462" s="36"/>
      <c r="C462" s="45" t="str">
        <f>IF($B462="","",IFERROR(INDEX(Contratos!$G$5:$G$204,MATCH($B462,Contratos!$A$5:$A$204,0)),""))</f>
        <v/>
      </c>
      <c r="D462" s="39"/>
      <c r="E462" s="45" t="str">
        <f>IF($B462="","",N($C462)+N($D462))</f>
        <v/>
      </c>
      <c r="F462" s="38"/>
      <c r="G462" s="30" t="str">
        <f>IF($M462="","",MAX(0,IF($F462="",TODAY(),$F462)-$M462))</f>
        <v/>
      </c>
      <c r="H462" s="45" t="str">
        <f>IF($B462="","",IF(N($G462)=0,0,ROUND(N($C462)*IFERROR(INDEX(Contratos!$O$5:$O$204,MATCH($B462,Contratos!$A$5:$A$204,0)),0)*$G462,0)))</f>
        <v/>
      </c>
      <c r="I462" s="39"/>
      <c r="J462" s="45" t="str">
        <f>IF($B462="","",N($E462)+N($H462)-N($I462))</f>
        <v/>
      </c>
      <c r="K462" s="46" t="str">
        <f>IF($B462="","",IF(N($I462)&lt;=0,"Pendiente",IF(N($J462)&lt;=0,"Pagado","Parcial")))</f>
        <v/>
      </c>
      <c r="L462" s="45" t="str">
        <f>IF($B462="","",MIN(N($I462),N($C462)+N($H462)))</f>
        <v/>
      </c>
      <c r="M462" s="33" t="str">
        <f>IF(OR($A462="",$B462=""),"",IFERROR(IF(N(INDEX(Contratos!$N$5:$N$204,MATCH($B462,Contratos!$A$5:$A$204,0)))&lt;1,"",DATE(YEAR($A462),MONTH($A462),MIN(INDEX(Contratos!$N$5:$N$204,MATCH($B462,Contratos!$A$5:$A$204,0)),DAY(EOMONTH($A462,0))))),""))</f>
        <v/>
      </c>
    </row>
    <row r="463" spans="1:13" x14ac:dyDescent="0.25">
      <c r="A463" s="44"/>
      <c r="B463" s="23"/>
      <c r="C463" s="45" t="str">
        <f>IF($B463="","",IFERROR(INDEX(Contratos!$G$5:$G$204,MATCH($B463,Contratos!$A$5:$A$204,0)),""))</f>
        <v/>
      </c>
      <c r="D463" s="26"/>
      <c r="E463" s="45" t="str">
        <f>IF($B463="","",N($C463)+N($D463))</f>
        <v/>
      </c>
      <c r="F463" s="25"/>
      <c r="G463" s="30" t="str">
        <f>IF($M463="","",MAX(0,IF($F463="",TODAY(),$F463)-$M463))</f>
        <v/>
      </c>
      <c r="H463" s="45" t="str">
        <f>IF($B463="","",IF(N($G463)=0,0,ROUND(N($C463)*IFERROR(INDEX(Contratos!$O$5:$O$204,MATCH($B463,Contratos!$A$5:$A$204,0)),0)*$G463,0)))</f>
        <v/>
      </c>
      <c r="I463" s="26"/>
      <c r="J463" s="45" t="str">
        <f>IF($B463="","",N($E463)+N($H463)-N($I463))</f>
        <v/>
      </c>
      <c r="K463" s="46" t="str">
        <f>IF($B463="","",IF(N($I463)&lt;=0,"Pendiente",IF(N($J463)&lt;=0,"Pagado","Parcial")))</f>
        <v/>
      </c>
      <c r="L463" s="45" t="str">
        <f>IF($B463="","",MIN(N($I463),N($C463)+N($H463)))</f>
        <v/>
      </c>
      <c r="M463" s="33" t="str">
        <f>IF(OR($A463="",$B463=""),"",IFERROR(IF(N(INDEX(Contratos!$N$5:$N$204,MATCH($B463,Contratos!$A$5:$A$204,0)))&lt;1,"",DATE(YEAR($A463),MONTH($A463),MIN(INDEX(Contratos!$N$5:$N$204,MATCH($B463,Contratos!$A$5:$A$204,0)),DAY(EOMONTH($A463,0))))),""))</f>
        <v/>
      </c>
    </row>
    <row r="464" spans="1:13" x14ac:dyDescent="0.25">
      <c r="A464" s="47"/>
      <c r="B464" s="36"/>
      <c r="C464" s="45" t="str">
        <f>IF($B464="","",IFERROR(INDEX(Contratos!$G$5:$G$204,MATCH($B464,Contratos!$A$5:$A$204,0)),""))</f>
        <v/>
      </c>
      <c r="D464" s="39"/>
      <c r="E464" s="45" t="str">
        <f>IF($B464="","",N($C464)+N($D464))</f>
        <v/>
      </c>
      <c r="F464" s="38"/>
      <c r="G464" s="30" t="str">
        <f>IF($M464="","",MAX(0,IF($F464="",TODAY(),$F464)-$M464))</f>
        <v/>
      </c>
      <c r="H464" s="45" t="str">
        <f>IF($B464="","",IF(N($G464)=0,0,ROUND(N($C464)*IFERROR(INDEX(Contratos!$O$5:$O$204,MATCH($B464,Contratos!$A$5:$A$204,0)),0)*$G464,0)))</f>
        <v/>
      </c>
      <c r="I464" s="39"/>
      <c r="J464" s="45" t="str">
        <f>IF($B464="","",N($E464)+N($H464)-N($I464))</f>
        <v/>
      </c>
      <c r="K464" s="46" t="str">
        <f>IF($B464="","",IF(N($I464)&lt;=0,"Pendiente",IF(N($J464)&lt;=0,"Pagado","Parcial")))</f>
        <v/>
      </c>
      <c r="L464" s="45" t="str">
        <f>IF($B464="","",MIN(N($I464),N($C464)+N($H464)))</f>
        <v/>
      </c>
      <c r="M464" s="33" t="str">
        <f>IF(OR($A464="",$B464=""),"",IFERROR(IF(N(INDEX(Contratos!$N$5:$N$204,MATCH($B464,Contratos!$A$5:$A$204,0)))&lt;1,"",DATE(YEAR($A464),MONTH($A464),MIN(INDEX(Contratos!$N$5:$N$204,MATCH($B464,Contratos!$A$5:$A$204,0)),DAY(EOMONTH($A464,0))))),""))</f>
        <v/>
      </c>
    </row>
    <row r="465" spans="1:13" x14ac:dyDescent="0.25">
      <c r="A465" s="44"/>
      <c r="B465" s="23"/>
      <c r="C465" s="45" t="str">
        <f>IF($B465="","",IFERROR(INDEX(Contratos!$G$5:$G$204,MATCH($B465,Contratos!$A$5:$A$204,0)),""))</f>
        <v/>
      </c>
      <c r="D465" s="26"/>
      <c r="E465" s="45" t="str">
        <f>IF($B465="","",N($C465)+N($D465))</f>
        <v/>
      </c>
      <c r="F465" s="25"/>
      <c r="G465" s="30" t="str">
        <f>IF($M465="","",MAX(0,IF($F465="",TODAY(),$F465)-$M465))</f>
        <v/>
      </c>
      <c r="H465" s="45" t="str">
        <f>IF($B465="","",IF(N($G465)=0,0,ROUND(N($C465)*IFERROR(INDEX(Contratos!$O$5:$O$204,MATCH($B465,Contratos!$A$5:$A$204,0)),0)*$G465,0)))</f>
        <v/>
      </c>
      <c r="I465" s="26"/>
      <c r="J465" s="45" t="str">
        <f>IF($B465="","",N($E465)+N($H465)-N($I465))</f>
        <v/>
      </c>
      <c r="K465" s="46" t="str">
        <f>IF($B465="","",IF(N($I465)&lt;=0,"Pendiente",IF(N($J465)&lt;=0,"Pagado","Parcial")))</f>
        <v/>
      </c>
      <c r="L465" s="45" t="str">
        <f>IF($B465="","",MIN(N($I465),N($C465)+N($H465)))</f>
        <v/>
      </c>
      <c r="M465" s="33" t="str">
        <f>IF(OR($A465="",$B465=""),"",IFERROR(IF(N(INDEX(Contratos!$N$5:$N$204,MATCH($B465,Contratos!$A$5:$A$204,0)))&lt;1,"",DATE(YEAR($A465),MONTH($A465),MIN(INDEX(Contratos!$N$5:$N$204,MATCH($B465,Contratos!$A$5:$A$204,0)),DAY(EOMONTH($A465,0))))),""))</f>
        <v/>
      </c>
    </row>
    <row r="466" spans="1:13" x14ac:dyDescent="0.25">
      <c r="A466" s="47"/>
      <c r="B466" s="36"/>
      <c r="C466" s="45" t="str">
        <f>IF($B466="","",IFERROR(INDEX(Contratos!$G$5:$G$204,MATCH($B466,Contratos!$A$5:$A$204,0)),""))</f>
        <v/>
      </c>
      <c r="D466" s="39"/>
      <c r="E466" s="45" t="str">
        <f>IF($B466="","",N($C466)+N($D466))</f>
        <v/>
      </c>
      <c r="F466" s="38"/>
      <c r="G466" s="30" t="str">
        <f>IF($M466="","",MAX(0,IF($F466="",TODAY(),$F466)-$M466))</f>
        <v/>
      </c>
      <c r="H466" s="45" t="str">
        <f>IF($B466="","",IF(N($G466)=0,0,ROUND(N($C466)*IFERROR(INDEX(Contratos!$O$5:$O$204,MATCH($B466,Contratos!$A$5:$A$204,0)),0)*$G466,0)))</f>
        <v/>
      </c>
      <c r="I466" s="39"/>
      <c r="J466" s="45" t="str">
        <f>IF($B466="","",N($E466)+N($H466)-N($I466))</f>
        <v/>
      </c>
      <c r="K466" s="46" t="str">
        <f>IF($B466="","",IF(N($I466)&lt;=0,"Pendiente",IF(N($J466)&lt;=0,"Pagado","Parcial")))</f>
        <v/>
      </c>
      <c r="L466" s="45" t="str">
        <f>IF($B466="","",MIN(N($I466),N($C466)+N($H466)))</f>
        <v/>
      </c>
      <c r="M466" s="33" t="str">
        <f>IF(OR($A466="",$B466=""),"",IFERROR(IF(N(INDEX(Contratos!$N$5:$N$204,MATCH($B466,Contratos!$A$5:$A$204,0)))&lt;1,"",DATE(YEAR($A466),MONTH($A466),MIN(INDEX(Contratos!$N$5:$N$204,MATCH($B466,Contratos!$A$5:$A$204,0)),DAY(EOMONTH($A466,0))))),""))</f>
        <v/>
      </c>
    </row>
    <row r="467" spans="1:13" x14ac:dyDescent="0.25">
      <c r="A467" s="44"/>
      <c r="B467" s="23"/>
      <c r="C467" s="45" t="str">
        <f>IF($B467="","",IFERROR(INDEX(Contratos!$G$5:$G$204,MATCH($B467,Contratos!$A$5:$A$204,0)),""))</f>
        <v/>
      </c>
      <c r="D467" s="26"/>
      <c r="E467" s="45" t="str">
        <f>IF($B467="","",N($C467)+N($D467))</f>
        <v/>
      </c>
      <c r="F467" s="25"/>
      <c r="G467" s="30" t="str">
        <f>IF($M467="","",MAX(0,IF($F467="",TODAY(),$F467)-$M467))</f>
        <v/>
      </c>
      <c r="H467" s="45" t="str">
        <f>IF($B467="","",IF(N($G467)=0,0,ROUND(N($C467)*IFERROR(INDEX(Contratos!$O$5:$O$204,MATCH($B467,Contratos!$A$5:$A$204,0)),0)*$G467,0)))</f>
        <v/>
      </c>
      <c r="I467" s="26"/>
      <c r="J467" s="45" t="str">
        <f>IF($B467="","",N($E467)+N($H467)-N($I467))</f>
        <v/>
      </c>
      <c r="K467" s="46" t="str">
        <f>IF($B467="","",IF(N($I467)&lt;=0,"Pendiente",IF(N($J467)&lt;=0,"Pagado","Parcial")))</f>
        <v/>
      </c>
      <c r="L467" s="45" t="str">
        <f>IF($B467="","",MIN(N($I467),N($C467)+N($H467)))</f>
        <v/>
      </c>
      <c r="M467" s="33" t="str">
        <f>IF(OR($A467="",$B467=""),"",IFERROR(IF(N(INDEX(Contratos!$N$5:$N$204,MATCH($B467,Contratos!$A$5:$A$204,0)))&lt;1,"",DATE(YEAR($A467),MONTH($A467),MIN(INDEX(Contratos!$N$5:$N$204,MATCH($B467,Contratos!$A$5:$A$204,0)),DAY(EOMONTH($A467,0))))),""))</f>
        <v/>
      </c>
    </row>
    <row r="468" spans="1:13" x14ac:dyDescent="0.25">
      <c r="A468" s="47"/>
      <c r="B468" s="36"/>
      <c r="C468" s="45" t="str">
        <f>IF($B468="","",IFERROR(INDEX(Contratos!$G$5:$G$204,MATCH($B468,Contratos!$A$5:$A$204,0)),""))</f>
        <v/>
      </c>
      <c r="D468" s="39"/>
      <c r="E468" s="45" t="str">
        <f>IF($B468="","",N($C468)+N($D468))</f>
        <v/>
      </c>
      <c r="F468" s="38"/>
      <c r="G468" s="30" t="str">
        <f>IF($M468="","",MAX(0,IF($F468="",TODAY(),$F468)-$M468))</f>
        <v/>
      </c>
      <c r="H468" s="45" t="str">
        <f>IF($B468="","",IF(N($G468)=0,0,ROUND(N($C468)*IFERROR(INDEX(Contratos!$O$5:$O$204,MATCH($B468,Contratos!$A$5:$A$204,0)),0)*$G468,0)))</f>
        <v/>
      </c>
      <c r="I468" s="39"/>
      <c r="J468" s="45" t="str">
        <f>IF($B468="","",N($E468)+N($H468)-N($I468))</f>
        <v/>
      </c>
      <c r="K468" s="46" t="str">
        <f>IF($B468="","",IF(N($I468)&lt;=0,"Pendiente",IF(N($J468)&lt;=0,"Pagado","Parcial")))</f>
        <v/>
      </c>
      <c r="L468" s="45" t="str">
        <f>IF($B468="","",MIN(N($I468),N($C468)+N($H468)))</f>
        <v/>
      </c>
      <c r="M468" s="33" t="str">
        <f>IF(OR($A468="",$B468=""),"",IFERROR(IF(N(INDEX(Contratos!$N$5:$N$204,MATCH($B468,Contratos!$A$5:$A$204,0)))&lt;1,"",DATE(YEAR($A468),MONTH($A468),MIN(INDEX(Contratos!$N$5:$N$204,MATCH($B468,Contratos!$A$5:$A$204,0)),DAY(EOMONTH($A468,0))))),""))</f>
        <v/>
      </c>
    </row>
    <row r="469" spans="1:13" x14ac:dyDescent="0.25">
      <c r="A469" s="44"/>
      <c r="B469" s="23"/>
      <c r="C469" s="45" t="str">
        <f>IF($B469="","",IFERROR(INDEX(Contratos!$G$5:$G$204,MATCH($B469,Contratos!$A$5:$A$204,0)),""))</f>
        <v/>
      </c>
      <c r="D469" s="26"/>
      <c r="E469" s="45" t="str">
        <f>IF($B469="","",N($C469)+N($D469))</f>
        <v/>
      </c>
      <c r="F469" s="25"/>
      <c r="G469" s="30" t="str">
        <f>IF($M469="","",MAX(0,IF($F469="",TODAY(),$F469)-$M469))</f>
        <v/>
      </c>
      <c r="H469" s="45" t="str">
        <f>IF($B469="","",IF(N($G469)=0,0,ROUND(N($C469)*IFERROR(INDEX(Contratos!$O$5:$O$204,MATCH($B469,Contratos!$A$5:$A$204,0)),0)*$G469,0)))</f>
        <v/>
      </c>
      <c r="I469" s="26"/>
      <c r="J469" s="45" t="str">
        <f>IF($B469="","",N($E469)+N($H469)-N($I469))</f>
        <v/>
      </c>
      <c r="K469" s="46" t="str">
        <f>IF($B469="","",IF(N($I469)&lt;=0,"Pendiente",IF(N($J469)&lt;=0,"Pagado","Parcial")))</f>
        <v/>
      </c>
      <c r="L469" s="45" t="str">
        <f>IF($B469="","",MIN(N($I469),N($C469)+N($H469)))</f>
        <v/>
      </c>
      <c r="M469" s="33" t="str">
        <f>IF(OR($A469="",$B469=""),"",IFERROR(IF(N(INDEX(Contratos!$N$5:$N$204,MATCH($B469,Contratos!$A$5:$A$204,0)))&lt;1,"",DATE(YEAR($A469),MONTH($A469),MIN(INDEX(Contratos!$N$5:$N$204,MATCH($B469,Contratos!$A$5:$A$204,0)),DAY(EOMONTH($A469,0))))),""))</f>
        <v/>
      </c>
    </row>
    <row r="470" spans="1:13" x14ac:dyDescent="0.25">
      <c r="A470" s="47"/>
      <c r="B470" s="36"/>
      <c r="C470" s="45" t="str">
        <f>IF($B470="","",IFERROR(INDEX(Contratos!$G$5:$G$204,MATCH($B470,Contratos!$A$5:$A$204,0)),""))</f>
        <v/>
      </c>
      <c r="D470" s="39"/>
      <c r="E470" s="45" t="str">
        <f>IF($B470="","",N($C470)+N($D470))</f>
        <v/>
      </c>
      <c r="F470" s="38"/>
      <c r="G470" s="30" t="str">
        <f>IF($M470="","",MAX(0,IF($F470="",TODAY(),$F470)-$M470))</f>
        <v/>
      </c>
      <c r="H470" s="45" t="str">
        <f>IF($B470="","",IF(N($G470)=0,0,ROUND(N($C470)*IFERROR(INDEX(Contratos!$O$5:$O$204,MATCH($B470,Contratos!$A$5:$A$204,0)),0)*$G470,0)))</f>
        <v/>
      </c>
      <c r="I470" s="39"/>
      <c r="J470" s="45" t="str">
        <f>IF($B470="","",N($E470)+N($H470)-N($I470))</f>
        <v/>
      </c>
      <c r="K470" s="46" t="str">
        <f>IF($B470="","",IF(N($I470)&lt;=0,"Pendiente",IF(N($J470)&lt;=0,"Pagado","Parcial")))</f>
        <v/>
      </c>
      <c r="L470" s="45" t="str">
        <f>IF($B470="","",MIN(N($I470),N($C470)+N($H470)))</f>
        <v/>
      </c>
      <c r="M470" s="33" t="str">
        <f>IF(OR($A470="",$B470=""),"",IFERROR(IF(N(INDEX(Contratos!$N$5:$N$204,MATCH($B470,Contratos!$A$5:$A$204,0)))&lt;1,"",DATE(YEAR($A470),MONTH($A470),MIN(INDEX(Contratos!$N$5:$N$204,MATCH($B470,Contratos!$A$5:$A$204,0)),DAY(EOMONTH($A470,0))))),""))</f>
        <v/>
      </c>
    </row>
    <row r="471" spans="1:13" x14ac:dyDescent="0.25">
      <c r="A471" s="44"/>
      <c r="B471" s="23"/>
      <c r="C471" s="45" t="str">
        <f>IF($B471="","",IFERROR(INDEX(Contratos!$G$5:$G$204,MATCH($B471,Contratos!$A$5:$A$204,0)),""))</f>
        <v/>
      </c>
      <c r="D471" s="26"/>
      <c r="E471" s="45" t="str">
        <f>IF($B471="","",N($C471)+N($D471))</f>
        <v/>
      </c>
      <c r="F471" s="25"/>
      <c r="G471" s="30" t="str">
        <f>IF($M471="","",MAX(0,IF($F471="",TODAY(),$F471)-$M471))</f>
        <v/>
      </c>
      <c r="H471" s="45" t="str">
        <f>IF($B471="","",IF(N($G471)=0,0,ROUND(N($C471)*IFERROR(INDEX(Contratos!$O$5:$O$204,MATCH($B471,Contratos!$A$5:$A$204,0)),0)*$G471,0)))</f>
        <v/>
      </c>
      <c r="I471" s="26"/>
      <c r="J471" s="45" t="str">
        <f>IF($B471="","",N($E471)+N($H471)-N($I471))</f>
        <v/>
      </c>
      <c r="K471" s="46" t="str">
        <f>IF($B471="","",IF(N($I471)&lt;=0,"Pendiente",IF(N($J471)&lt;=0,"Pagado","Parcial")))</f>
        <v/>
      </c>
      <c r="L471" s="45" t="str">
        <f>IF($B471="","",MIN(N($I471),N($C471)+N($H471)))</f>
        <v/>
      </c>
      <c r="M471" s="33" t="str">
        <f>IF(OR($A471="",$B471=""),"",IFERROR(IF(N(INDEX(Contratos!$N$5:$N$204,MATCH($B471,Contratos!$A$5:$A$204,0)))&lt;1,"",DATE(YEAR($A471),MONTH($A471),MIN(INDEX(Contratos!$N$5:$N$204,MATCH($B471,Contratos!$A$5:$A$204,0)),DAY(EOMONTH($A471,0))))),""))</f>
        <v/>
      </c>
    </row>
    <row r="472" spans="1:13" x14ac:dyDescent="0.25">
      <c r="A472" s="47"/>
      <c r="B472" s="36"/>
      <c r="C472" s="45" t="str">
        <f>IF($B472="","",IFERROR(INDEX(Contratos!$G$5:$G$204,MATCH($B472,Contratos!$A$5:$A$204,0)),""))</f>
        <v/>
      </c>
      <c r="D472" s="39"/>
      <c r="E472" s="45" t="str">
        <f>IF($B472="","",N($C472)+N($D472))</f>
        <v/>
      </c>
      <c r="F472" s="38"/>
      <c r="G472" s="30" t="str">
        <f>IF($M472="","",MAX(0,IF($F472="",TODAY(),$F472)-$M472))</f>
        <v/>
      </c>
      <c r="H472" s="45" t="str">
        <f>IF($B472="","",IF(N($G472)=0,0,ROUND(N($C472)*IFERROR(INDEX(Contratos!$O$5:$O$204,MATCH($B472,Contratos!$A$5:$A$204,0)),0)*$G472,0)))</f>
        <v/>
      </c>
      <c r="I472" s="39"/>
      <c r="J472" s="45" t="str">
        <f>IF($B472="","",N($E472)+N($H472)-N($I472))</f>
        <v/>
      </c>
      <c r="K472" s="46" t="str">
        <f>IF($B472="","",IF(N($I472)&lt;=0,"Pendiente",IF(N($J472)&lt;=0,"Pagado","Parcial")))</f>
        <v/>
      </c>
      <c r="L472" s="45" t="str">
        <f>IF($B472="","",MIN(N($I472),N($C472)+N($H472)))</f>
        <v/>
      </c>
      <c r="M472" s="33" t="str">
        <f>IF(OR($A472="",$B472=""),"",IFERROR(IF(N(INDEX(Contratos!$N$5:$N$204,MATCH($B472,Contratos!$A$5:$A$204,0)))&lt;1,"",DATE(YEAR($A472),MONTH($A472),MIN(INDEX(Contratos!$N$5:$N$204,MATCH($B472,Contratos!$A$5:$A$204,0)),DAY(EOMONTH($A472,0))))),""))</f>
        <v/>
      </c>
    </row>
    <row r="473" spans="1:13" x14ac:dyDescent="0.25">
      <c r="A473" s="44"/>
      <c r="B473" s="23"/>
      <c r="C473" s="45" t="str">
        <f>IF($B473="","",IFERROR(INDEX(Contratos!$G$5:$G$204,MATCH($B473,Contratos!$A$5:$A$204,0)),""))</f>
        <v/>
      </c>
      <c r="D473" s="26"/>
      <c r="E473" s="45" t="str">
        <f>IF($B473="","",N($C473)+N($D473))</f>
        <v/>
      </c>
      <c r="F473" s="25"/>
      <c r="G473" s="30" t="str">
        <f>IF($M473="","",MAX(0,IF($F473="",TODAY(),$F473)-$M473))</f>
        <v/>
      </c>
      <c r="H473" s="45" t="str">
        <f>IF($B473="","",IF(N($G473)=0,0,ROUND(N($C473)*IFERROR(INDEX(Contratos!$O$5:$O$204,MATCH($B473,Contratos!$A$5:$A$204,0)),0)*$G473,0)))</f>
        <v/>
      </c>
      <c r="I473" s="26"/>
      <c r="J473" s="45" t="str">
        <f>IF($B473="","",N($E473)+N($H473)-N($I473))</f>
        <v/>
      </c>
      <c r="K473" s="46" t="str">
        <f>IF($B473="","",IF(N($I473)&lt;=0,"Pendiente",IF(N($J473)&lt;=0,"Pagado","Parcial")))</f>
        <v/>
      </c>
      <c r="L473" s="45" t="str">
        <f>IF($B473="","",MIN(N($I473),N($C473)+N($H473)))</f>
        <v/>
      </c>
      <c r="M473" s="33" t="str">
        <f>IF(OR($A473="",$B473=""),"",IFERROR(IF(N(INDEX(Contratos!$N$5:$N$204,MATCH($B473,Contratos!$A$5:$A$204,0)))&lt;1,"",DATE(YEAR($A473),MONTH($A473),MIN(INDEX(Contratos!$N$5:$N$204,MATCH($B473,Contratos!$A$5:$A$204,0)),DAY(EOMONTH($A473,0))))),""))</f>
        <v/>
      </c>
    </row>
    <row r="474" spans="1:13" x14ac:dyDescent="0.25">
      <c r="A474" s="47"/>
      <c r="B474" s="36"/>
      <c r="C474" s="45" t="str">
        <f>IF($B474="","",IFERROR(INDEX(Contratos!$G$5:$G$204,MATCH($B474,Contratos!$A$5:$A$204,0)),""))</f>
        <v/>
      </c>
      <c r="D474" s="39"/>
      <c r="E474" s="45" t="str">
        <f>IF($B474="","",N($C474)+N($D474))</f>
        <v/>
      </c>
      <c r="F474" s="38"/>
      <c r="G474" s="30" t="str">
        <f>IF($M474="","",MAX(0,IF($F474="",TODAY(),$F474)-$M474))</f>
        <v/>
      </c>
      <c r="H474" s="45" t="str">
        <f>IF($B474="","",IF(N($G474)=0,0,ROUND(N($C474)*IFERROR(INDEX(Contratos!$O$5:$O$204,MATCH($B474,Contratos!$A$5:$A$204,0)),0)*$G474,0)))</f>
        <v/>
      </c>
      <c r="I474" s="39"/>
      <c r="J474" s="45" t="str">
        <f>IF($B474="","",N($E474)+N($H474)-N($I474))</f>
        <v/>
      </c>
      <c r="K474" s="46" t="str">
        <f>IF($B474="","",IF(N($I474)&lt;=0,"Pendiente",IF(N($J474)&lt;=0,"Pagado","Parcial")))</f>
        <v/>
      </c>
      <c r="L474" s="45" t="str">
        <f>IF($B474="","",MIN(N($I474),N($C474)+N($H474)))</f>
        <v/>
      </c>
      <c r="M474" s="33" t="str">
        <f>IF(OR($A474="",$B474=""),"",IFERROR(IF(N(INDEX(Contratos!$N$5:$N$204,MATCH($B474,Contratos!$A$5:$A$204,0)))&lt;1,"",DATE(YEAR($A474),MONTH($A474),MIN(INDEX(Contratos!$N$5:$N$204,MATCH($B474,Contratos!$A$5:$A$204,0)),DAY(EOMONTH($A474,0))))),""))</f>
        <v/>
      </c>
    </row>
    <row r="475" spans="1:13" x14ac:dyDescent="0.25">
      <c r="A475" s="44"/>
      <c r="B475" s="23"/>
      <c r="C475" s="45" t="str">
        <f>IF($B475="","",IFERROR(INDEX(Contratos!$G$5:$G$204,MATCH($B475,Contratos!$A$5:$A$204,0)),""))</f>
        <v/>
      </c>
      <c r="D475" s="26"/>
      <c r="E475" s="45" t="str">
        <f>IF($B475="","",N($C475)+N($D475))</f>
        <v/>
      </c>
      <c r="F475" s="25"/>
      <c r="G475" s="30" t="str">
        <f>IF($M475="","",MAX(0,IF($F475="",TODAY(),$F475)-$M475))</f>
        <v/>
      </c>
      <c r="H475" s="45" t="str">
        <f>IF($B475="","",IF(N($G475)=0,0,ROUND(N($C475)*IFERROR(INDEX(Contratos!$O$5:$O$204,MATCH($B475,Contratos!$A$5:$A$204,0)),0)*$G475,0)))</f>
        <v/>
      </c>
      <c r="I475" s="26"/>
      <c r="J475" s="45" t="str">
        <f>IF($B475="","",N($E475)+N($H475)-N($I475))</f>
        <v/>
      </c>
      <c r="K475" s="46" t="str">
        <f>IF($B475="","",IF(N($I475)&lt;=0,"Pendiente",IF(N($J475)&lt;=0,"Pagado","Parcial")))</f>
        <v/>
      </c>
      <c r="L475" s="45" t="str">
        <f>IF($B475="","",MIN(N($I475),N($C475)+N($H475)))</f>
        <v/>
      </c>
      <c r="M475" s="33" t="str">
        <f>IF(OR($A475="",$B475=""),"",IFERROR(IF(N(INDEX(Contratos!$N$5:$N$204,MATCH($B475,Contratos!$A$5:$A$204,0)))&lt;1,"",DATE(YEAR($A475),MONTH($A475),MIN(INDEX(Contratos!$N$5:$N$204,MATCH($B475,Contratos!$A$5:$A$204,0)),DAY(EOMONTH($A475,0))))),""))</f>
        <v/>
      </c>
    </row>
    <row r="476" spans="1:13" x14ac:dyDescent="0.25">
      <c r="A476" s="47"/>
      <c r="B476" s="36"/>
      <c r="C476" s="45" t="str">
        <f>IF($B476="","",IFERROR(INDEX(Contratos!$G$5:$G$204,MATCH($B476,Contratos!$A$5:$A$204,0)),""))</f>
        <v/>
      </c>
      <c r="D476" s="39"/>
      <c r="E476" s="45" t="str">
        <f>IF($B476="","",N($C476)+N($D476))</f>
        <v/>
      </c>
      <c r="F476" s="38"/>
      <c r="G476" s="30" t="str">
        <f>IF($M476="","",MAX(0,IF($F476="",TODAY(),$F476)-$M476))</f>
        <v/>
      </c>
      <c r="H476" s="45" t="str">
        <f>IF($B476="","",IF(N($G476)=0,0,ROUND(N($C476)*IFERROR(INDEX(Contratos!$O$5:$O$204,MATCH($B476,Contratos!$A$5:$A$204,0)),0)*$G476,0)))</f>
        <v/>
      </c>
      <c r="I476" s="39"/>
      <c r="J476" s="45" t="str">
        <f>IF($B476="","",N($E476)+N($H476)-N($I476))</f>
        <v/>
      </c>
      <c r="K476" s="46" t="str">
        <f>IF($B476="","",IF(N($I476)&lt;=0,"Pendiente",IF(N($J476)&lt;=0,"Pagado","Parcial")))</f>
        <v/>
      </c>
      <c r="L476" s="45" t="str">
        <f>IF($B476="","",MIN(N($I476),N($C476)+N($H476)))</f>
        <v/>
      </c>
      <c r="M476" s="33" t="str">
        <f>IF(OR($A476="",$B476=""),"",IFERROR(IF(N(INDEX(Contratos!$N$5:$N$204,MATCH($B476,Contratos!$A$5:$A$204,0)))&lt;1,"",DATE(YEAR($A476),MONTH($A476),MIN(INDEX(Contratos!$N$5:$N$204,MATCH($B476,Contratos!$A$5:$A$204,0)),DAY(EOMONTH($A476,0))))),""))</f>
        <v/>
      </c>
    </row>
    <row r="477" spans="1:13" x14ac:dyDescent="0.25">
      <c r="A477" s="44"/>
      <c r="B477" s="23"/>
      <c r="C477" s="45" t="str">
        <f>IF($B477="","",IFERROR(INDEX(Contratos!$G$5:$G$204,MATCH($B477,Contratos!$A$5:$A$204,0)),""))</f>
        <v/>
      </c>
      <c r="D477" s="26"/>
      <c r="E477" s="45" t="str">
        <f>IF($B477="","",N($C477)+N($D477))</f>
        <v/>
      </c>
      <c r="F477" s="25"/>
      <c r="G477" s="30" t="str">
        <f>IF($M477="","",MAX(0,IF($F477="",TODAY(),$F477)-$M477))</f>
        <v/>
      </c>
      <c r="H477" s="45" t="str">
        <f>IF($B477="","",IF(N($G477)=0,0,ROUND(N($C477)*IFERROR(INDEX(Contratos!$O$5:$O$204,MATCH($B477,Contratos!$A$5:$A$204,0)),0)*$G477,0)))</f>
        <v/>
      </c>
      <c r="I477" s="26"/>
      <c r="J477" s="45" t="str">
        <f>IF($B477="","",N($E477)+N($H477)-N($I477))</f>
        <v/>
      </c>
      <c r="K477" s="46" t="str">
        <f>IF($B477="","",IF(N($I477)&lt;=0,"Pendiente",IF(N($J477)&lt;=0,"Pagado","Parcial")))</f>
        <v/>
      </c>
      <c r="L477" s="45" t="str">
        <f>IF($B477="","",MIN(N($I477),N($C477)+N($H477)))</f>
        <v/>
      </c>
      <c r="M477" s="33" t="str">
        <f>IF(OR($A477="",$B477=""),"",IFERROR(IF(N(INDEX(Contratos!$N$5:$N$204,MATCH($B477,Contratos!$A$5:$A$204,0)))&lt;1,"",DATE(YEAR($A477),MONTH($A477),MIN(INDEX(Contratos!$N$5:$N$204,MATCH($B477,Contratos!$A$5:$A$204,0)),DAY(EOMONTH($A477,0))))),""))</f>
        <v/>
      </c>
    </row>
    <row r="478" spans="1:13" x14ac:dyDescent="0.25">
      <c r="A478" s="47"/>
      <c r="B478" s="36"/>
      <c r="C478" s="45" t="str">
        <f>IF($B478="","",IFERROR(INDEX(Contratos!$G$5:$G$204,MATCH($B478,Contratos!$A$5:$A$204,0)),""))</f>
        <v/>
      </c>
      <c r="D478" s="39"/>
      <c r="E478" s="45" t="str">
        <f>IF($B478="","",N($C478)+N($D478))</f>
        <v/>
      </c>
      <c r="F478" s="38"/>
      <c r="G478" s="30" t="str">
        <f>IF($M478="","",MAX(0,IF($F478="",TODAY(),$F478)-$M478))</f>
        <v/>
      </c>
      <c r="H478" s="45" t="str">
        <f>IF($B478="","",IF(N($G478)=0,0,ROUND(N($C478)*IFERROR(INDEX(Contratos!$O$5:$O$204,MATCH($B478,Contratos!$A$5:$A$204,0)),0)*$G478,0)))</f>
        <v/>
      </c>
      <c r="I478" s="39"/>
      <c r="J478" s="45" t="str">
        <f>IF($B478="","",N($E478)+N($H478)-N($I478))</f>
        <v/>
      </c>
      <c r="K478" s="46" t="str">
        <f>IF($B478="","",IF(N($I478)&lt;=0,"Pendiente",IF(N($J478)&lt;=0,"Pagado","Parcial")))</f>
        <v/>
      </c>
      <c r="L478" s="45" t="str">
        <f>IF($B478="","",MIN(N($I478),N($C478)+N($H478)))</f>
        <v/>
      </c>
      <c r="M478" s="33" t="str">
        <f>IF(OR($A478="",$B478=""),"",IFERROR(IF(N(INDEX(Contratos!$N$5:$N$204,MATCH($B478,Contratos!$A$5:$A$204,0)))&lt;1,"",DATE(YEAR($A478),MONTH($A478),MIN(INDEX(Contratos!$N$5:$N$204,MATCH($B478,Contratos!$A$5:$A$204,0)),DAY(EOMONTH($A478,0))))),""))</f>
        <v/>
      </c>
    </row>
    <row r="479" spans="1:13" x14ac:dyDescent="0.25">
      <c r="A479" s="44"/>
      <c r="B479" s="23"/>
      <c r="C479" s="45" t="str">
        <f>IF($B479="","",IFERROR(INDEX(Contratos!$G$5:$G$204,MATCH($B479,Contratos!$A$5:$A$204,0)),""))</f>
        <v/>
      </c>
      <c r="D479" s="26"/>
      <c r="E479" s="45" t="str">
        <f>IF($B479="","",N($C479)+N($D479))</f>
        <v/>
      </c>
      <c r="F479" s="25"/>
      <c r="G479" s="30" t="str">
        <f>IF($M479="","",MAX(0,IF($F479="",TODAY(),$F479)-$M479))</f>
        <v/>
      </c>
      <c r="H479" s="45" t="str">
        <f>IF($B479="","",IF(N($G479)=0,0,ROUND(N($C479)*IFERROR(INDEX(Contratos!$O$5:$O$204,MATCH($B479,Contratos!$A$5:$A$204,0)),0)*$G479,0)))</f>
        <v/>
      </c>
      <c r="I479" s="26"/>
      <c r="J479" s="45" t="str">
        <f>IF($B479="","",N($E479)+N($H479)-N($I479))</f>
        <v/>
      </c>
      <c r="K479" s="46" t="str">
        <f>IF($B479="","",IF(N($I479)&lt;=0,"Pendiente",IF(N($J479)&lt;=0,"Pagado","Parcial")))</f>
        <v/>
      </c>
      <c r="L479" s="45" t="str">
        <f>IF($B479="","",MIN(N($I479),N($C479)+N($H479)))</f>
        <v/>
      </c>
      <c r="M479" s="33" t="str">
        <f>IF(OR($A479="",$B479=""),"",IFERROR(IF(N(INDEX(Contratos!$N$5:$N$204,MATCH($B479,Contratos!$A$5:$A$204,0)))&lt;1,"",DATE(YEAR($A479),MONTH($A479),MIN(INDEX(Contratos!$N$5:$N$204,MATCH($B479,Contratos!$A$5:$A$204,0)),DAY(EOMONTH($A479,0))))),""))</f>
        <v/>
      </c>
    </row>
    <row r="480" spans="1:13" x14ac:dyDescent="0.25">
      <c r="A480" s="47"/>
      <c r="B480" s="36"/>
      <c r="C480" s="45" t="str">
        <f>IF($B480="","",IFERROR(INDEX(Contratos!$G$5:$G$204,MATCH($B480,Contratos!$A$5:$A$204,0)),""))</f>
        <v/>
      </c>
      <c r="D480" s="39"/>
      <c r="E480" s="45" t="str">
        <f>IF($B480="","",N($C480)+N($D480))</f>
        <v/>
      </c>
      <c r="F480" s="38"/>
      <c r="G480" s="30" t="str">
        <f>IF($M480="","",MAX(0,IF($F480="",TODAY(),$F480)-$M480))</f>
        <v/>
      </c>
      <c r="H480" s="45" t="str">
        <f>IF($B480="","",IF(N($G480)=0,0,ROUND(N($C480)*IFERROR(INDEX(Contratos!$O$5:$O$204,MATCH($B480,Contratos!$A$5:$A$204,0)),0)*$G480,0)))</f>
        <v/>
      </c>
      <c r="I480" s="39"/>
      <c r="J480" s="45" t="str">
        <f>IF($B480="","",N($E480)+N($H480)-N($I480))</f>
        <v/>
      </c>
      <c r="K480" s="46" t="str">
        <f>IF($B480="","",IF(N($I480)&lt;=0,"Pendiente",IF(N($J480)&lt;=0,"Pagado","Parcial")))</f>
        <v/>
      </c>
      <c r="L480" s="45" t="str">
        <f>IF($B480="","",MIN(N($I480),N($C480)+N($H480)))</f>
        <v/>
      </c>
      <c r="M480" s="33" t="str">
        <f>IF(OR($A480="",$B480=""),"",IFERROR(IF(N(INDEX(Contratos!$N$5:$N$204,MATCH($B480,Contratos!$A$5:$A$204,0)))&lt;1,"",DATE(YEAR($A480),MONTH($A480),MIN(INDEX(Contratos!$N$5:$N$204,MATCH($B480,Contratos!$A$5:$A$204,0)),DAY(EOMONTH($A480,0))))),""))</f>
        <v/>
      </c>
    </row>
    <row r="481" spans="1:13" x14ac:dyDescent="0.25">
      <c r="A481" s="44"/>
      <c r="B481" s="23"/>
      <c r="C481" s="45" t="str">
        <f>IF($B481="","",IFERROR(INDEX(Contratos!$G$5:$G$204,MATCH($B481,Contratos!$A$5:$A$204,0)),""))</f>
        <v/>
      </c>
      <c r="D481" s="26"/>
      <c r="E481" s="45" t="str">
        <f>IF($B481="","",N($C481)+N($D481))</f>
        <v/>
      </c>
      <c r="F481" s="25"/>
      <c r="G481" s="30" t="str">
        <f>IF($M481="","",MAX(0,IF($F481="",TODAY(),$F481)-$M481))</f>
        <v/>
      </c>
      <c r="H481" s="45" t="str">
        <f>IF($B481="","",IF(N($G481)=0,0,ROUND(N($C481)*IFERROR(INDEX(Contratos!$O$5:$O$204,MATCH($B481,Contratos!$A$5:$A$204,0)),0)*$G481,0)))</f>
        <v/>
      </c>
      <c r="I481" s="26"/>
      <c r="J481" s="45" t="str">
        <f>IF($B481="","",N($E481)+N($H481)-N($I481))</f>
        <v/>
      </c>
      <c r="K481" s="46" t="str">
        <f>IF($B481="","",IF(N($I481)&lt;=0,"Pendiente",IF(N($J481)&lt;=0,"Pagado","Parcial")))</f>
        <v/>
      </c>
      <c r="L481" s="45" t="str">
        <f>IF($B481="","",MIN(N($I481),N($C481)+N($H481)))</f>
        <v/>
      </c>
      <c r="M481" s="33" t="str">
        <f>IF(OR($A481="",$B481=""),"",IFERROR(IF(N(INDEX(Contratos!$N$5:$N$204,MATCH($B481,Contratos!$A$5:$A$204,0)))&lt;1,"",DATE(YEAR($A481),MONTH($A481),MIN(INDEX(Contratos!$N$5:$N$204,MATCH($B481,Contratos!$A$5:$A$204,0)),DAY(EOMONTH($A481,0))))),""))</f>
        <v/>
      </c>
    </row>
    <row r="482" spans="1:13" x14ac:dyDescent="0.25">
      <c r="A482" s="47"/>
      <c r="B482" s="36"/>
      <c r="C482" s="45" t="str">
        <f>IF($B482="","",IFERROR(INDEX(Contratos!$G$5:$G$204,MATCH($B482,Contratos!$A$5:$A$204,0)),""))</f>
        <v/>
      </c>
      <c r="D482" s="39"/>
      <c r="E482" s="45" t="str">
        <f>IF($B482="","",N($C482)+N($D482))</f>
        <v/>
      </c>
      <c r="F482" s="38"/>
      <c r="G482" s="30" t="str">
        <f>IF($M482="","",MAX(0,IF($F482="",TODAY(),$F482)-$M482))</f>
        <v/>
      </c>
      <c r="H482" s="45" t="str">
        <f>IF($B482="","",IF(N($G482)=0,0,ROUND(N($C482)*IFERROR(INDEX(Contratos!$O$5:$O$204,MATCH($B482,Contratos!$A$5:$A$204,0)),0)*$G482,0)))</f>
        <v/>
      </c>
      <c r="I482" s="39"/>
      <c r="J482" s="45" t="str">
        <f>IF($B482="","",N($E482)+N($H482)-N($I482))</f>
        <v/>
      </c>
      <c r="K482" s="46" t="str">
        <f>IF($B482="","",IF(N($I482)&lt;=0,"Pendiente",IF(N($J482)&lt;=0,"Pagado","Parcial")))</f>
        <v/>
      </c>
      <c r="L482" s="45" t="str">
        <f>IF($B482="","",MIN(N($I482),N($C482)+N($H482)))</f>
        <v/>
      </c>
      <c r="M482" s="33" t="str">
        <f>IF(OR($A482="",$B482=""),"",IFERROR(IF(N(INDEX(Contratos!$N$5:$N$204,MATCH($B482,Contratos!$A$5:$A$204,0)))&lt;1,"",DATE(YEAR($A482),MONTH($A482),MIN(INDEX(Contratos!$N$5:$N$204,MATCH($B482,Contratos!$A$5:$A$204,0)),DAY(EOMONTH($A482,0))))),""))</f>
        <v/>
      </c>
    </row>
    <row r="483" spans="1:13" x14ac:dyDescent="0.25">
      <c r="A483" s="44"/>
      <c r="B483" s="23"/>
      <c r="C483" s="45" t="str">
        <f>IF($B483="","",IFERROR(INDEX(Contratos!$G$5:$G$204,MATCH($B483,Contratos!$A$5:$A$204,0)),""))</f>
        <v/>
      </c>
      <c r="D483" s="26"/>
      <c r="E483" s="45" t="str">
        <f>IF($B483="","",N($C483)+N($D483))</f>
        <v/>
      </c>
      <c r="F483" s="25"/>
      <c r="G483" s="30" t="str">
        <f>IF($M483="","",MAX(0,IF($F483="",TODAY(),$F483)-$M483))</f>
        <v/>
      </c>
      <c r="H483" s="45" t="str">
        <f>IF($B483="","",IF(N($G483)=0,0,ROUND(N($C483)*IFERROR(INDEX(Contratos!$O$5:$O$204,MATCH($B483,Contratos!$A$5:$A$204,0)),0)*$G483,0)))</f>
        <v/>
      </c>
      <c r="I483" s="26"/>
      <c r="J483" s="45" t="str">
        <f>IF($B483="","",N($E483)+N($H483)-N($I483))</f>
        <v/>
      </c>
      <c r="K483" s="46" t="str">
        <f>IF($B483="","",IF(N($I483)&lt;=0,"Pendiente",IF(N($J483)&lt;=0,"Pagado","Parcial")))</f>
        <v/>
      </c>
      <c r="L483" s="45" t="str">
        <f>IF($B483="","",MIN(N($I483),N($C483)+N($H483)))</f>
        <v/>
      </c>
      <c r="M483" s="33" t="str">
        <f>IF(OR($A483="",$B483=""),"",IFERROR(IF(N(INDEX(Contratos!$N$5:$N$204,MATCH($B483,Contratos!$A$5:$A$204,0)))&lt;1,"",DATE(YEAR($A483),MONTH($A483),MIN(INDEX(Contratos!$N$5:$N$204,MATCH($B483,Contratos!$A$5:$A$204,0)),DAY(EOMONTH($A483,0))))),""))</f>
        <v/>
      </c>
    </row>
    <row r="484" spans="1:13" x14ac:dyDescent="0.25">
      <c r="A484" s="47"/>
      <c r="B484" s="36"/>
      <c r="C484" s="45" t="str">
        <f>IF($B484="","",IFERROR(INDEX(Contratos!$G$5:$G$204,MATCH($B484,Contratos!$A$5:$A$204,0)),""))</f>
        <v/>
      </c>
      <c r="D484" s="39"/>
      <c r="E484" s="45" t="str">
        <f>IF($B484="","",N($C484)+N($D484))</f>
        <v/>
      </c>
      <c r="F484" s="38"/>
      <c r="G484" s="30" t="str">
        <f>IF($M484="","",MAX(0,IF($F484="",TODAY(),$F484)-$M484))</f>
        <v/>
      </c>
      <c r="H484" s="45" t="str">
        <f>IF($B484="","",IF(N($G484)=0,0,ROUND(N($C484)*IFERROR(INDEX(Contratos!$O$5:$O$204,MATCH($B484,Contratos!$A$5:$A$204,0)),0)*$G484,0)))</f>
        <v/>
      </c>
      <c r="I484" s="39"/>
      <c r="J484" s="45" t="str">
        <f>IF($B484="","",N($E484)+N($H484)-N($I484))</f>
        <v/>
      </c>
      <c r="K484" s="46" t="str">
        <f>IF($B484="","",IF(N($I484)&lt;=0,"Pendiente",IF(N($J484)&lt;=0,"Pagado","Parcial")))</f>
        <v/>
      </c>
      <c r="L484" s="45" t="str">
        <f>IF($B484="","",MIN(N($I484),N($C484)+N($H484)))</f>
        <v/>
      </c>
      <c r="M484" s="33" t="str">
        <f>IF(OR($A484="",$B484=""),"",IFERROR(IF(N(INDEX(Contratos!$N$5:$N$204,MATCH($B484,Contratos!$A$5:$A$204,0)))&lt;1,"",DATE(YEAR($A484),MONTH($A484),MIN(INDEX(Contratos!$N$5:$N$204,MATCH($B484,Contratos!$A$5:$A$204,0)),DAY(EOMONTH($A484,0))))),""))</f>
        <v/>
      </c>
    </row>
    <row r="485" spans="1:13" x14ac:dyDescent="0.25">
      <c r="A485" s="44"/>
      <c r="B485" s="23"/>
      <c r="C485" s="45" t="str">
        <f>IF($B485="","",IFERROR(INDEX(Contratos!$G$5:$G$204,MATCH($B485,Contratos!$A$5:$A$204,0)),""))</f>
        <v/>
      </c>
      <c r="D485" s="26"/>
      <c r="E485" s="45" t="str">
        <f>IF($B485="","",N($C485)+N($D485))</f>
        <v/>
      </c>
      <c r="F485" s="25"/>
      <c r="G485" s="30" t="str">
        <f>IF($M485="","",MAX(0,IF($F485="",TODAY(),$F485)-$M485))</f>
        <v/>
      </c>
      <c r="H485" s="45" t="str">
        <f>IF($B485="","",IF(N($G485)=0,0,ROUND(N($C485)*IFERROR(INDEX(Contratos!$O$5:$O$204,MATCH($B485,Contratos!$A$5:$A$204,0)),0)*$G485,0)))</f>
        <v/>
      </c>
      <c r="I485" s="26"/>
      <c r="J485" s="45" t="str">
        <f>IF($B485="","",N($E485)+N($H485)-N($I485))</f>
        <v/>
      </c>
      <c r="K485" s="46" t="str">
        <f>IF($B485="","",IF(N($I485)&lt;=0,"Pendiente",IF(N($J485)&lt;=0,"Pagado","Parcial")))</f>
        <v/>
      </c>
      <c r="L485" s="45" t="str">
        <f>IF($B485="","",MIN(N($I485),N($C485)+N($H485)))</f>
        <v/>
      </c>
      <c r="M485" s="33" t="str">
        <f>IF(OR($A485="",$B485=""),"",IFERROR(IF(N(INDEX(Contratos!$N$5:$N$204,MATCH($B485,Contratos!$A$5:$A$204,0)))&lt;1,"",DATE(YEAR($A485),MONTH($A485),MIN(INDEX(Contratos!$N$5:$N$204,MATCH($B485,Contratos!$A$5:$A$204,0)),DAY(EOMONTH($A485,0))))),""))</f>
        <v/>
      </c>
    </row>
    <row r="486" spans="1:13" x14ac:dyDescent="0.25">
      <c r="A486" s="47"/>
      <c r="B486" s="36"/>
      <c r="C486" s="45" t="str">
        <f>IF($B486="","",IFERROR(INDEX(Contratos!$G$5:$G$204,MATCH($B486,Contratos!$A$5:$A$204,0)),""))</f>
        <v/>
      </c>
      <c r="D486" s="39"/>
      <c r="E486" s="45" t="str">
        <f>IF($B486="","",N($C486)+N($D486))</f>
        <v/>
      </c>
      <c r="F486" s="38"/>
      <c r="G486" s="30" t="str">
        <f>IF($M486="","",MAX(0,IF($F486="",TODAY(),$F486)-$M486))</f>
        <v/>
      </c>
      <c r="H486" s="45" t="str">
        <f>IF($B486="","",IF(N($G486)=0,0,ROUND(N($C486)*IFERROR(INDEX(Contratos!$O$5:$O$204,MATCH($B486,Contratos!$A$5:$A$204,0)),0)*$G486,0)))</f>
        <v/>
      </c>
      <c r="I486" s="39"/>
      <c r="J486" s="45" t="str">
        <f>IF($B486="","",N($E486)+N($H486)-N($I486))</f>
        <v/>
      </c>
      <c r="K486" s="46" t="str">
        <f>IF($B486="","",IF(N($I486)&lt;=0,"Pendiente",IF(N($J486)&lt;=0,"Pagado","Parcial")))</f>
        <v/>
      </c>
      <c r="L486" s="45" t="str">
        <f>IF($B486="","",MIN(N($I486),N($C486)+N($H486)))</f>
        <v/>
      </c>
      <c r="M486" s="33" t="str">
        <f>IF(OR($A486="",$B486=""),"",IFERROR(IF(N(INDEX(Contratos!$N$5:$N$204,MATCH($B486,Contratos!$A$5:$A$204,0)))&lt;1,"",DATE(YEAR($A486),MONTH($A486),MIN(INDEX(Contratos!$N$5:$N$204,MATCH($B486,Contratos!$A$5:$A$204,0)),DAY(EOMONTH($A486,0))))),""))</f>
        <v/>
      </c>
    </row>
    <row r="487" spans="1:13" x14ac:dyDescent="0.25">
      <c r="A487" s="44"/>
      <c r="B487" s="23"/>
      <c r="C487" s="45" t="str">
        <f>IF($B487="","",IFERROR(INDEX(Contratos!$G$5:$G$204,MATCH($B487,Contratos!$A$5:$A$204,0)),""))</f>
        <v/>
      </c>
      <c r="D487" s="26"/>
      <c r="E487" s="45" t="str">
        <f>IF($B487="","",N($C487)+N($D487))</f>
        <v/>
      </c>
      <c r="F487" s="25"/>
      <c r="G487" s="30" t="str">
        <f>IF($M487="","",MAX(0,IF($F487="",TODAY(),$F487)-$M487))</f>
        <v/>
      </c>
      <c r="H487" s="45" t="str">
        <f>IF($B487="","",IF(N($G487)=0,0,ROUND(N($C487)*IFERROR(INDEX(Contratos!$O$5:$O$204,MATCH($B487,Contratos!$A$5:$A$204,0)),0)*$G487,0)))</f>
        <v/>
      </c>
      <c r="I487" s="26"/>
      <c r="J487" s="45" t="str">
        <f>IF($B487="","",N($E487)+N($H487)-N($I487))</f>
        <v/>
      </c>
      <c r="K487" s="46" t="str">
        <f>IF($B487="","",IF(N($I487)&lt;=0,"Pendiente",IF(N($J487)&lt;=0,"Pagado","Parcial")))</f>
        <v/>
      </c>
      <c r="L487" s="45" t="str">
        <f>IF($B487="","",MIN(N($I487),N($C487)+N($H487)))</f>
        <v/>
      </c>
      <c r="M487" s="33" t="str">
        <f>IF(OR($A487="",$B487=""),"",IFERROR(IF(N(INDEX(Contratos!$N$5:$N$204,MATCH($B487,Contratos!$A$5:$A$204,0)))&lt;1,"",DATE(YEAR($A487),MONTH($A487),MIN(INDEX(Contratos!$N$5:$N$204,MATCH($B487,Contratos!$A$5:$A$204,0)),DAY(EOMONTH($A487,0))))),""))</f>
        <v/>
      </c>
    </row>
    <row r="488" spans="1:13" x14ac:dyDescent="0.25">
      <c r="A488" s="47"/>
      <c r="B488" s="36"/>
      <c r="C488" s="45" t="str">
        <f>IF($B488="","",IFERROR(INDEX(Contratos!$G$5:$G$204,MATCH($B488,Contratos!$A$5:$A$204,0)),""))</f>
        <v/>
      </c>
      <c r="D488" s="39"/>
      <c r="E488" s="45" t="str">
        <f>IF($B488="","",N($C488)+N($D488))</f>
        <v/>
      </c>
      <c r="F488" s="38"/>
      <c r="G488" s="30" t="str">
        <f>IF($M488="","",MAX(0,IF($F488="",TODAY(),$F488)-$M488))</f>
        <v/>
      </c>
      <c r="H488" s="45" t="str">
        <f>IF($B488="","",IF(N($G488)=0,0,ROUND(N($C488)*IFERROR(INDEX(Contratos!$O$5:$O$204,MATCH($B488,Contratos!$A$5:$A$204,0)),0)*$G488,0)))</f>
        <v/>
      </c>
      <c r="I488" s="39"/>
      <c r="J488" s="45" t="str">
        <f>IF($B488="","",N($E488)+N($H488)-N($I488))</f>
        <v/>
      </c>
      <c r="K488" s="46" t="str">
        <f>IF($B488="","",IF(N($I488)&lt;=0,"Pendiente",IF(N($J488)&lt;=0,"Pagado","Parcial")))</f>
        <v/>
      </c>
      <c r="L488" s="45" t="str">
        <f>IF($B488="","",MIN(N($I488),N($C488)+N($H488)))</f>
        <v/>
      </c>
      <c r="M488" s="33" t="str">
        <f>IF(OR($A488="",$B488=""),"",IFERROR(IF(N(INDEX(Contratos!$N$5:$N$204,MATCH($B488,Contratos!$A$5:$A$204,0)))&lt;1,"",DATE(YEAR($A488),MONTH($A488),MIN(INDEX(Contratos!$N$5:$N$204,MATCH($B488,Contratos!$A$5:$A$204,0)),DAY(EOMONTH($A488,0))))),""))</f>
        <v/>
      </c>
    </row>
    <row r="489" spans="1:13" x14ac:dyDescent="0.25">
      <c r="A489" s="44"/>
      <c r="B489" s="23"/>
      <c r="C489" s="45" t="str">
        <f>IF($B489="","",IFERROR(INDEX(Contratos!$G$5:$G$204,MATCH($B489,Contratos!$A$5:$A$204,0)),""))</f>
        <v/>
      </c>
      <c r="D489" s="26"/>
      <c r="E489" s="45" t="str">
        <f>IF($B489="","",N($C489)+N($D489))</f>
        <v/>
      </c>
      <c r="F489" s="25"/>
      <c r="G489" s="30" t="str">
        <f>IF($M489="","",MAX(0,IF($F489="",TODAY(),$F489)-$M489))</f>
        <v/>
      </c>
      <c r="H489" s="45" t="str">
        <f>IF($B489="","",IF(N($G489)=0,0,ROUND(N($C489)*IFERROR(INDEX(Contratos!$O$5:$O$204,MATCH($B489,Contratos!$A$5:$A$204,0)),0)*$G489,0)))</f>
        <v/>
      </c>
      <c r="I489" s="26"/>
      <c r="J489" s="45" t="str">
        <f>IF($B489="","",N($E489)+N($H489)-N($I489))</f>
        <v/>
      </c>
      <c r="K489" s="46" t="str">
        <f>IF($B489="","",IF(N($I489)&lt;=0,"Pendiente",IF(N($J489)&lt;=0,"Pagado","Parcial")))</f>
        <v/>
      </c>
      <c r="L489" s="45" t="str">
        <f>IF($B489="","",MIN(N($I489),N($C489)+N($H489)))</f>
        <v/>
      </c>
      <c r="M489" s="33" t="str">
        <f>IF(OR($A489="",$B489=""),"",IFERROR(IF(N(INDEX(Contratos!$N$5:$N$204,MATCH($B489,Contratos!$A$5:$A$204,0)))&lt;1,"",DATE(YEAR($A489),MONTH($A489),MIN(INDEX(Contratos!$N$5:$N$204,MATCH($B489,Contratos!$A$5:$A$204,0)),DAY(EOMONTH($A489,0))))),""))</f>
        <v/>
      </c>
    </row>
    <row r="490" spans="1:13" x14ac:dyDescent="0.25">
      <c r="A490" s="47"/>
      <c r="B490" s="36"/>
      <c r="C490" s="45" t="str">
        <f>IF($B490="","",IFERROR(INDEX(Contratos!$G$5:$G$204,MATCH($B490,Contratos!$A$5:$A$204,0)),""))</f>
        <v/>
      </c>
      <c r="D490" s="39"/>
      <c r="E490" s="45" t="str">
        <f>IF($B490="","",N($C490)+N($D490))</f>
        <v/>
      </c>
      <c r="F490" s="38"/>
      <c r="G490" s="30" t="str">
        <f>IF($M490="","",MAX(0,IF($F490="",TODAY(),$F490)-$M490))</f>
        <v/>
      </c>
      <c r="H490" s="45" t="str">
        <f>IF($B490="","",IF(N($G490)=0,0,ROUND(N($C490)*IFERROR(INDEX(Contratos!$O$5:$O$204,MATCH($B490,Contratos!$A$5:$A$204,0)),0)*$G490,0)))</f>
        <v/>
      </c>
      <c r="I490" s="39"/>
      <c r="J490" s="45" t="str">
        <f>IF($B490="","",N($E490)+N($H490)-N($I490))</f>
        <v/>
      </c>
      <c r="K490" s="46" t="str">
        <f>IF($B490="","",IF(N($I490)&lt;=0,"Pendiente",IF(N($J490)&lt;=0,"Pagado","Parcial")))</f>
        <v/>
      </c>
      <c r="L490" s="45" t="str">
        <f>IF($B490="","",MIN(N($I490),N($C490)+N($H490)))</f>
        <v/>
      </c>
      <c r="M490" s="33" t="str">
        <f>IF(OR($A490="",$B490=""),"",IFERROR(IF(N(INDEX(Contratos!$N$5:$N$204,MATCH($B490,Contratos!$A$5:$A$204,0)))&lt;1,"",DATE(YEAR($A490),MONTH($A490),MIN(INDEX(Contratos!$N$5:$N$204,MATCH($B490,Contratos!$A$5:$A$204,0)),DAY(EOMONTH($A490,0))))),""))</f>
        <v/>
      </c>
    </row>
    <row r="491" spans="1:13" x14ac:dyDescent="0.25">
      <c r="A491" s="44"/>
      <c r="B491" s="23"/>
      <c r="C491" s="45" t="str">
        <f>IF($B491="","",IFERROR(INDEX(Contratos!$G$5:$G$204,MATCH($B491,Contratos!$A$5:$A$204,0)),""))</f>
        <v/>
      </c>
      <c r="D491" s="26"/>
      <c r="E491" s="45" t="str">
        <f>IF($B491="","",N($C491)+N($D491))</f>
        <v/>
      </c>
      <c r="F491" s="25"/>
      <c r="G491" s="30" t="str">
        <f>IF($M491="","",MAX(0,IF($F491="",TODAY(),$F491)-$M491))</f>
        <v/>
      </c>
      <c r="H491" s="45" t="str">
        <f>IF($B491="","",IF(N($G491)=0,0,ROUND(N($C491)*IFERROR(INDEX(Contratos!$O$5:$O$204,MATCH($B491,Contratos!$A$5:$A$204,0)),0)*$G491,0)))</f>
        <v/>
      </c>
      <c r="I491" s="26"/>
      <c r="J491" s="45" t="str">
        <f>IF($B491="","",N($E491)+N($H491)-N($I491))</f>
        <v/>
      </c>
      <c r="K491" s="46" t="str">
        <f>IF($B491="","",IF(N($I491)&lt;=0,"Pendiente",IF(N($J491)&lt;=0,"Pagado","Parcial")))</f>
        <v/>
      </c>
      <c r="L491" s="45" t="str">
        <f>IF($B491="","",MIN(N($I491),N($C491)+N($H491)))</f>
        <v/>
      </c>
      <c r="M491" s="33" t="str">
        <f>IF(OR($A491="",$B491=""),"",IFERROR(IF(N(INDEX(Contratos!$N$5:$N$204,MATCH($B491,Contratos!$A$5:$A$204,0)))&lt;1,"",DATE(YEAR($A491),MONTH($A491),MIN(INDEX(Contratos!$N$5:$N$204,MATCH($B491,Contratos!$A$5:$A$204,0)),DAY(EOMONTH($A491,0))))),""))</f>
        <v/>
      </c>
    </row>
    <row r="492" spans="1:13" x14ac:dyDescent="0.25">
      <c r="A492" s="47"/>
      <c r="B492" s="36"/>
      <c r="C492" s="45" t="str">
        <f>IF($B492="","",IFERROR(INDEX(Contratos!$G$5:$G$204,MATCH($B492,Contratos!$A$5:$A$204,0)),""))</f>
        <v/>
      </c>
      <c r="D492" s="39"/>
      <c r="E492" s="45" t="str">
        <f>IF($B492="","",N($C492)+N($D492))</f>
        <v/>
      </c>
      <c r="F492" s="38"/>
      <c r="G492" s="30" t="str">
        <f>IF($M492="","",MAX(0,IF($F492="",TODAY(),$F492)-$M492))</f>
        <v/>
      </c>
      <c r="H492" s="45" t="str">
        <f>IF($B492="","",IF(N($G492)=0,0,ROUND(N($C492)*IFERROR(INDEX(Contratos!$O$5:$O$204,MATCH($B492,Contratos!$A$5:$A$204,0)),0)*$G492,0)))</f>
        <v/>
      </c>
      <c r="I492" s="39"/>
      <c r="J492" s="45" t="str">
        <f>IF($B492="","",N($E492)+N($H492)-N($I492))</f>
        <v/>
      </c>
      <c r="K492" s="46" t="str">
        <f>IF($B492="","",IF(N($I492)&lt;=0,"Pendiente",IF(N($J492)&lt;=0,"Pagado","Parcial")))</f>
        <v/>
      </c>
      <c r="L492" s="45" t="str">
        <f>IF($B492="","",MIN(N($I492),N($C492)+N($H492)))</f>
        <v/>
      </c>
      <c r="M492" s="33" t="str">
        <f>IF(OR($A492="",$B492=""),"",IFERROR(IF(N(INDEX(Contratos!$N$5:$N$204,MATCH($B492,Contratos!$A$5:$A$204,0)))&lt;1,"",DATE(YEAR($A492),MONTH($A492),MIN(INDEX(Contratos!$N$5:$N$204,MATCH($B492,Contratos!$A$5:$A$204,0)),DAY(EOMONTH($A492,0))))),""))</f>
        <v/>
      </c>
    </row>
    <row r="493" spans="1:13" x14ac:dyDescent="0.25">
      <c r="A493" s="44"/>
      <c r="B493" s="23"/>
      <c r="C493" s="45" t="str">
        <f>IF($B493="","",IFERROR(INDEX(Contratos!$G$5:$G$204,MATCH($B493,Contratos!$A$5:$A$204,0)),""))</f>
        <v/>
      </c>
      <c r="D493" s="26"/>
      <c r="E493" s="45" t="str">
        <f>IF($B493="","",N($C493)+N($D493))</f>
        <v/>
      </c>
      <c r="F493" s="25"/>
      <c r="G493" s="30" t="str">
        <f>IF($M493="","",MAX(0,IF($F493="",TODAY(),$F493)-$M493))</f>
        <v/>
      </c>
      <c r="H493" s="45" t="str">
        <f>IF($B493="","",IF(N($G493)=0,0,ROUND(N($C493)*IFERROR(INDEX(Contratos!$O$5:$O$204,MATCH($B493,Contratos!$A$5:$A$204,0)),0)*$G493,0)))</f>
        <v/>
      </c>
      <c r="I493" s="26"/>
      <c r="J493" s="45" t="str">
        <f>IF($B493="","",N($E493)+N($H493)-N($I493))</f>
        <v/>
      </c>
      <c r="K493" s="46" t="str">
        <f>IF($B493="","",IF(N($I493)&lt;=0,"Pendiente",IF(N($J493)&lt;=0,"Pagado","Parcial")))</f>
        <v/>
      </c>
      <c r="L493" s="45" t="str">
        <f>IF($B493="","",MIN(N($I493),N($C493)+N($H493)))</f>
        <v/>
      </c>
      <c r="M493" s="33" t="str">
        <f>IF(OR($A493="",$B493=""),"",IFERROR(IF(N(INDEX(Contratos!$N$5:$N$204,MATCH($B493,Contratos!$A$5:$A$204,0)))&lt;1,"",DATE(YEAR($A493),MONTH($A493),MIN(INDEX(Contratos!$N$5:$N$204,MATCH($B493,Contratos!$A$5:$A$204,0)),DAY(EOMONTH($A493,0))))),""))</f>
        <v/>
      </c>
    </row>
    <row r="494" spans="1:13" x14ac:dyDescent="0.25">
      <c r="A494" s="47"/>
      <c r="B494" s="36"/>
      <c r="C494" s="45" t="str">
        <f>IF($B494="","",IFERROR(INDEX(Contratos!$G$5:$G$204,MATCH($B494,Contratos!$A$5:$A$204,0)),""))</f>
        <v/>
      </c>
      <c r="D494" s="39"/>
      <c r="E494" s="45" t="str">
        <f>IF($B494="","",N($C494)+N($D494))</f>
        <v/>
      </c>
      <c r="F494" s="38"/>
      <c r="G494" s="30" t="str">
        <f>IF($M494="","",MAX(0,IF($F494="",TODAY(),$F494)-$M494))</f>
        <v/>
      </c>
      <c r="H494" s="45" t="str">
        <f>IF($B494="","",IF(N($G494)=0,0,ROUND(N($C494)*IFERROR(INDEX(Contratos!$O$5:$O$204,MATCH($B494,Contratos!$A$5:$A$204,0)),0)*$G494,0)))</f>
        <v/>
      </c>
      <c r="I494" s="39"/>
      <c r="J494" s="45" t="str">
        <f>IF($B494="","",N($E494)+N($H494)-N($I494))</f>
        <v/>
      </c>
      <c r="K494" s="46" t="str">
        <f>IF($B494="","",IF(N($I494)&lt;=0,"Pendiente",IF(N($J494)&lt;=0,"Pagado","Parcial")))</f>
        <v/>
      </c>
      <c r="L494" s="45" t="str">
        <f>IF($B494="","",MIN(N($I494),N($C494)+N($H494)))</f>
        <v/>
      </c>
      <c r="M494" s="33" t="str">
        <f>IF(OR($A494="",$B494=""),"",IFERROR(IF(N(INDEX(Contratos!$N$5:$N$204,MATCH($B494,Contratos!$A$5:$A$204,0)))&lt;1,"",DATE(YEAR($A494),MONTH($A494),MIN(INDEX(Contratos!$N$5:$N$204,MATCH($B494,Contratos!$A$5:$A$204,0)),DAY(EOMONTH($A494,0))))),""))</f>
        <v/>
      </c>
    </row>
    <row r="495" spans="1:13" x14ac:dyDescent="0.25">
      <c r="A495" s="44"/>
      <c r="B495" s="23"/>
      <c r="C495" s="45" t="str">
        <f>IF($B495="","",IFERROR(INDEX(Contratos!$G$5:$G$204,MATCH($B495,Contratos!$A$5:$A$204,0)),""))</f>
        <v/>
      </c>
      <c r="D495" s="26"/>
      <c r="E495" s="45" t="str">
        <f>IF($B495="","",N($C495)+N($D495))</f>
        <v/>
      </c>
      <c r="F495" s="25"/>
      <c r="G495" s="30" t="str">
        <f>IF($M495="","",MAX(0,IF($F495="",TODAY(),$F495)-$M495))</f>
        <v/>
      </c>
      <c r="H495" s="45" t="str">
        <f>IF($B495="","",IF(N($G495)=0,0,ROUND(N($C495)*IFERROR(INDEX(Contratos!$O$5:$O$204,MATCH($B495,Contratos!$A$5:$A$204,0)),0)*$G495,0)))</f>
        <v/>
      </c>
      <c r="I495" s="26"/>
      <c r="J495" s="45" t="str">
        <f>IF($B495="","",N($E495)+N($H495)-N($I495))</f>
        <v/>
      </c>
      <c r="K495" s="46" t="str">
        <f>IF($B495="","",IF(N($I495)&lt;=0,"Pendiente",IF(N($J495)&lt;=0,"Pagado","Parcial")))</f>
        <v/>
      </c>
      <c r="L495" s="45" t="str">
        <f>IF($B495="","",MIN(N($I495),N($C495)+N($H495)))</f>
        <v/>
      </c>
      <c r="M495" s="33" t="str">
        <f>IF(OR($A495="",$B495=""),"",IFERROR(IF(N(INDEX(Contratos!$N$5:$N$204,MATCH($B495,Contratos!$A$5:$A$204,0)))&lt;1,"",DATE(YEAR($A495),MONTH($A495),MIN(INDEX(Contratos!$N$5:$N$204,MATCH($B495,Contratos!$A$5:$A$204,0)),DAY(EOMONTH($A495,0))))),""))</f>
        <v/>
      </c>
    </row>
    <row r="496" spans="1:13" x14ac:dyDescent="0.25">
      <c r="A496" s="47"/>
      <c r="B496" s="36"/>
      <c r="C496" s="45" t="str">
        <f>IF($B496="","",IFERROR(INDEX(Contratos!$G$5:$G$204,MATCH($B496,Contratos!$A$5:$A$204,0)),""))</f>
        <v/>
      </c>
      <c r="D496" s="39"/>
      <c r="E496" s="45" t="str">
        <f>IF($B496="","",N($C496)+N($D496))</f>
        <v/>
      </c>
      <c r="F496" s="38"/>
      <c r="G496" s="30" t="str">
        <f>IF($M496="","",MAX(0,IF($F496="",TODAY(),$F496)-$M496))</f>
        <v/>
      </c>
      <c r="H496" s="45" t="str">
        <f>IF($B496="","",IF(N($G496)=0,0,ROUND(N($C496)*IFERROR(INDEX(Contratos!$O$5:$O$204,MATCH($B496,Contratos!$A$5:$A$204,0)),0)*$G496,0)))</f>
        <v/>
      </c>
      <c r="I496" s="39"/>
      <c r="J496" s="45" t="str">
        <f>IF($B496="","",N($E496)+N($H496)-N($I496))</f>
        <v/>
      </c>
      <c r="K496" s="46" t="str">
        <f>IF($B496="","",IF(N($I496)&lt;=0,"Pendiente",IF(N($J496)&lt;=0,"Pagado","Parcial")))</f>
        <v/>
      </c>
      <c r="L496" s="45" t="str">
        <f>IF($B496="","",MIN(N($I496),N($C496)+N($H496)))</f>
        <v/>
      </c>
      <c r="M496" s="33" t="str">
        <f>IF(OR($A496="",$B496=""),"",IFERROR(IF(N(INDEX(Contratos!$N$5:$N$204,MATCH($B496,Contratos!$A$5:$A$204,0)))&lt;1,"",DATE(YEAR($A496),MONTH($A496),MIN(INDEX(Contratos!$N$5:$N$204,MATCH($B496,Contratos!$A$5:$A$204,0)),DAY(EOMONTH($A496,0))))),""))</f>
        <v/>
      </c>
    </row>
    <row r="497" spans="1:13" x14ac:dyDescent="0.25">
      <c r="A497" s="44"/>
      <c r="B497" s="23"/>
      <c r="C497" s="45" t="str">
        <f>IF($B497="","",IFERROR(INDEX(Contratos!$G$5:$G$204,MATCH($B497,Contratos!$A$5:$A$204,0)),""))</f>
        <v/>
      </c>
      <c r="D497" s="26"/>
      <c r="E497" s="45" t="str">
        <f>IF($B497="","",N($C497)+N($D497))</f>
        <v/>
      </c>
      <c r="F497" s="25"/>
      <c r="G497" s="30" t="str">
        <f>IF($M497="","",MAX(0,IF($F497="",TODAY(),$F497)-$M497))</f>
        <v/>
      </c>
      <c r="H497" s="45" t="str">
        <f>IF($B497="","",IF(N($G497)=0,0,ROUND(N($C497)*IFERROR(INDEX(Contratos!$O$5:$O$204,MATCH($B497,Contratos!$A$5:$A$204,0)),0)*$G497,0)))</f>
        <v/>
      </c>
      <c r="I497" s="26"/>
      <c r="J497" s="45" t="str">
        <f>IF($B497="","",N($E497)+N($H497)-N($I497))</f>
        <v/>
      </c>
      <c r="K497" s="46" t="str">
        <f>IF($B497="","",IF(N($I497)&lt;=0,"Pendiente",IF(N($J497)&lt;=0,"Pagado","Parcial")))</f>
        <v/>
      </c>
      <c r="L497" s="45" t="str">
        <f>IF($B497="","",MIN(N($I497),N($C497)+N($H497)))</f>
        <v/>
      </c>
      <c r="M497" s="33" t="str">
        <f>IF(OR($A497="",$B497=""),"",IFERROR(IF(N(INDEX(Contratos!$N$5:$N$204,MATCH($B497,Contratos!$A$5:$A$204,0)))&lt;1,"",DATE(YEAR($A497),MONTH($A497),MIN(INDEX(Contratos!$N$5:$N$204,MATCH($B497,Contratos!$A$5:$A$204,0)),DAY(EOMONTH($A497,0))))),""))</f>
        <v/>
      </c>
    </row>
    <row r="498" spans="1:13" x14ac:dyDescent="0.25">
      <c r="A498" s="47"/>
      <c r="B498" s="36"/>
      <c r="C498" s="45" t="str">
        <f>IF($B498="","",IFERROR(INDEX(Contratos!$G$5:$G$204,MATCH($B498,Contratos!$A$5:$A$204,0)),""))</f>
        <v/>
      </c>
      <c r="D498" s="39"/>
      <c r="E498" s="45" t="str">
        <f>IF($B498="","",N($C498)+N($D498))</f>
        <v/>
      </c>
      <c r="F498" s="38"/>
      <c r="G498" s="30" t="str">
        <f>IF($M498="","",MAX(0,IF($F498="",TODAY(),$F498)-$M498))</f>
        <v/>
      </c>
      <c r="H498" s="45" t="str">
        <f>IF($B498="","",IF(N($G498)=0,0,ROUND(N($C498)*IFERROR(INDEX(Contratos!$O$5:$O$204,MATCH($B498,Contratos!$A$5:$A$204,0)),0)*$G498,0)))</f>
        <v/>
      </c>
      <c r="I498" s="39"/>
      <c r="J498" s="45" t="str">
        <f>IF($B498="","",N($E498)+N($H498)-N($I498))</f>
        <v/>
      </c>
      <c r="K498" s="46" t="str">
        <f>IF($B498="","",IF(N($I498)&lt;=0,"Pendiente",IF(N($J498)&lt;=0,"Pagado","Parcial")))</f>
        <v/>
      </c>
      <c r="L498" s="45" t="str">
        <f>IF($B498="","",MIN(N($I498),N($C498)+N($H498)))</f>
        <v/>
      </c>
      <c r="M498" s="33" t="str">
        <f>IF(OR($A498="",$B498=""),"",IFERROR(IF(N(INDEX(Contratos!$N$5:$N$204,MATCH($B498,Contratos!$A$5:$A$204,0)))&lt;1,"",DATE(YEAR($A498),MONTH($A498),MIN(INDEX(Contratos!$N$5:$N$204,MATCH($B498,Contratos!$A$5:$A$204,0)),DAY(EOMONTH($A498,0))))),""))</f>
        <v/>
      </c>
    </row>
    <row r="499" spans="1:13" x14ac:dyDescent="0.25">
      <c r="A499" s="44"/>
      <c r="B499" s="23"/>
      <c r="C499" s="45" t="str">
        <f>IF($B499="","",IFERROR(INDEX(Contratos!$G$5:$G$204,MATCH($B499,Contratos!$A$5:$A$204,0)),""))</f>
        <v/>
      </c>
      <c r="D499" s="26"/>
      <c r="E499" s="45" t="str">
        <f>IF($B499="","",N($C499)+N($D499))</f>
        <v/>
      </c>
      <c r="F499" s="25"/>
      <c r="G499" s="30" t="str">
        <f>IF($M499="","",MAX(0,IF($F499="",TODAY(),$F499)-$M499))</f>
        <v/>
      </c>
      <c r="H499" s="45" t="str">
        <f>IF($B499="","",IF(N($G499)=0,0,ROUND(N($C499)*IFERROR(INDEX(Contratos!$O$5:$O$204,MATCH($B499,Contratos!$A$5:$A$204,0)),0)*$G499,0)))</f>
        <v/>
      </c>
      <c r="I499" s="26"/>
      <c r="J499" s="45" t="str">
        <f>IF($B499="","",N($E499)+N($H499)-N($I499))</f>
        <v/>
      </c>
      <c r="K499" s="46" t="str">
        <f>IF($B499="","",IF(N($I499)&lt;=0,"Pendiente",IF(N($J499)&lt;=0,"Pagado","Parcial")))</f>
        <v/>
      </c>
      <c r="L499" s="45" t="str">
        <f>IF($B499="","",MIN(N($I499),N($C499)+N($H499)))</f>
        <v/>
      </c>
      <c r="M499" s="33" t="str">
        <f>IF(OR($A499="",$B499=""),"",IFERROR(IF(N(INDEX(Contratos!$N$5:$N$204,MATCH($B499,Contratos!$A$5:$A$204,0)))&lt;1,"",DATE(YEAR($A499),MONTH($A499),MIN(INDEX(Contratos!$N$5:$N$204,MATCH($B499,Contratos!$A$5:$A$204,0)),DAY(EOMONTH($A499,0))))),""))</f>
        <v/>
      </c>
    </row>
    <row r="500" spans="1:13" x14ac:dyDescent="0.25">
      <c r="A500" s="47"/>
      <c r="B500" s="36"/>
      <c r="C500" s="45" t="str">
        <f>IF($B500="","",IFERROR(INDEX(Contratos!$G$5:$G$204,MATCH($B500,Contratos!$A$5:$A$204,0)),""))</f>
        <v/>
      </c>
      <c r="D500" s="39"/>
      <c r="E500" s="45" t="str">
        <f>IF($B500="","",N($C500)+N($D500))</f>
        <v/>
      </c>
      <c r="F500" s="38"/>
      <c r="G500" s="30" t="str">
        <f>IF($M500="","",MAX(0,IF($F500="",TODAY(),$F500)-$M500))</f>
        <v/>
      </c>
      <c r="H500" s="45" t="str">
        <f>IF($B500="","",IF(N($G500)=0,0,ROUND(N($C500)*IFERROR(INDEX(Contratos!$O$5:$O$204,MATCH($B500,Contratos!$A$5:$A$204,0)),0)*$G500,0)))</f>
        <v/>
      </c>
      <c r="I500" s="39"/>
      <c r="J500" s="45" t="str">
        <f>IF($B500="","",N($E500)+N($H500)-N($I500))</f>
        <v/>
      </c>
      <c r="K500" s="46" t="str">
        <f>IF($B500="","",IF(N($I500)&lt;=0,"Pendiente",IF(N($J500)&lt;=0,"Pagado","Parcial")))</f>
        <v/>
      </c>
      <c r="L500" s="45" t="str">
        <f>IF($B500="","",MIN(N($I500),N($C500)+N($H500)))</f>
        <v/>
      </c>
      <c r="M500" s="33" t="str">
        <f>IF(OR($A500="",$B500=""),"",IFERROR(IF(N(INDEX(Contratos!$N$5:$N$204,MATCH($B500,Contratos!$A$5:$A$204,0)))&lt;1,"",DATE(YEAR($A500),MONTH($A500),MIN(INDEX(Contratos!$N$5:$N$204,MATCH($B500,Contratos!$A$5:$A$204,0)),DAY(EOMONTH($A500,0))))),""))</f>
        <v/>
      </c>
    </row>
    <row r="501" spans="1:13" x14ac:dyDescent="0.25">
      <c r="A501" s="44"/>
      <c r="B501" s="23"/>
      <c r="C501" s="45" t="str">
        <f>IF($B501="","",IFERROR(INDEX(Contratos!$G$5:$G$204,MATCH($B501,Contratos!$A$5:$A$204,0)),""))</f>
        <v/>
      </c>
      <c r="D501" s="26"/>
      <c r="E501" s="45" t="str">
        <f>IF($B501="","",N($C501)+N($D501))</f>
        <v/>
      </c>
      <c r="F501" s="25"/>
      <c r="G501" s="30" t="str">
        <f>IF($M501="","",MAX(0,IF($F501="",TODAY(),$F501)-$M501))</f>
        <v/>
      </c>
      <c r="H501" s="45" t="str">
        <f>IF($B501="","",IF(N($G501)=0,0,ROUND(N($C501)*IFERROR(INDEX(Contratos!$O$5:$O$204,MATCH($B501,Contratos!$A$5:$A$204,0)),0)*$G501,0)))</f>
        <v/>
      </c>
      <c r="I501" s="26"/>
      <c r="J501" s="45" t="str">
        <f>IF($B501="","",N($E501)+N($H501)-N($I501))</f>
        <v/>
      </c>
      <c r="K501" s="46" t="str">
        <f>IF($B501="","",IF(N($I501)&lt;=0,"Pendiente",IF(N($J501)&lt;=0,"Pagado","Parcial")))</f>
        <v/>
      </c>
      <c r="L501" s="45" t="str">
        <f>IF($B501="","",MIN(N($I501),N($C501)+N($H501)))</f>
        <v/>
      </c>
      <c r="M501" s="33" t="str">
        <f>IF(OR($A501="",$B501=""),"",IFERROR(IF(N(INDEX(Contratos!$N$5:$N$204,MATCH($B501,Contratos!$A$5:$A$204,0)))&lt;1,"",DATE(YEAR($A501),MONTH($A501),MIN(INDEX(Contratos!$N$5:$N$204,MATCH($B501,Contratos!$A$5:$A$204,0)),DAY(EOMONTH($A501,0))))),""))</f>
        <v/>
      </c>
    </row>
    <row r="502" spans="1:13" x14ac:dyDescent="0.25">
      <c r="A502" s="47"/>
      <c r="B502" s="36"/>
      <c r="C502" s="45" t="str">
        <f>IF($B502="","",IFERROR(INDEX(Contratos!$G$5:$G$204,MATCH($B502,Contratos!$A$5:$A$204,0)),""))</f>
        <v/>
      </c>
      <c r="D502" s="39"/>
      <c r="E502" s="45" t="str">
        <f>IF($B502="","",N($C502)+N($D502))</f>
        <v/>
      </c>
      <c r="F502" s="38"/>
      <c r="G502" s="30" t="str">
        <f>IF($M502="","",MAX(0,IF($F502="",TODAY(),$F502)-$M502))</f>
        <v/>
      </c>
      <c r="H502" s="45" t="str">
        <f>IF($B502="","",IF(N($G502)=0,0,ROUND(N($C502)*IFERROR(INDEX(Contratos!$O$5:$O$204,MATCH($B502,Contratos!$A$5:$A$204,0)),0)*$G502,0)))</f>
        <v/>
      </c>
      <c r="I502" s="39"/>
      <c r="J502" s="45" t="str">
        <f>IF($B502="","",N($E502)+N($H502)-N($I502))</f>
        <v/>
      </c>
      <c r="K502" s="46" t="str">
        <f>IF($B502="","",IF(N($I502)&lt;=0,"Pendiente",IF(N($J502)&lt;=0,"Pagado","Parcial")))</f>
        <v/>
      </c>
      <c r="L502" s="45" t="str">
        <f>IF($B502="","",MIN(N($I502),N($C502)+N($H502)))</f>
        <v/>
      </c>
      <c r="M502" s="33" t="str">
        <f>IF(OR($A502="",$B502=""),"",IFERROR(IF(N(INDEX(Contratos!$N$5:$N$204,MATCH($B502,Contratos!$A$5:$A$204,0)))&lt;1,"",DATE(YEAR($A502),MONTH($A502),MIN(INDEX(Contratos!$N$5:$N$204,MATCH($B502,Contratos!$A$5:$A$204,0)),DAY(EOMONTH($A502,0))))),""))</f>
        <v/>
      </c>
    </row>
    <row r="503" spans="1:13" x14ac:dyDescent="0.25">
      <c r="A503" s="44"/>
      <c r="B503" s="23"/>
      <c r="C503" s="45" t="str">
        <f>IF($B503="","",IFERROR(INDEX(Contratos!$G$5:$G$204,MATCH($B503,Contratos!$A$5:$A$204,0)),""))</f>
        <v/>
      </c>
      <c r="D503" s="26"/>
      <c r="E503" s="45" t="str">
        <f>IF($B503="","",N($C503)+N($D503))</f>
        <v/>
      </c>
      <c r="F503" s="25"/>
      <c r="G503" s="30" t="str">
        <f>IF($M503="","",MAX(0,IF($F503="",TODAY(),$F503)-$M503))</f>
        <v/>
      </c>
      <c r="H503" s="45" t="str">
        <f>IF($B503="","",IF(N($G503)=0,0,ROUND(N($C503)*IFERROR(INDEX(Contratos!$O$5:$O$204,MATCH($B503,Contratos!$A$5:$A$204,0)),0)*$G503,0)))</f>
        <v/>
      </c>
      <c r="I503" s="26"/>
      <c r="J503" s="45" t="str">
        <f>IF($B503="","",N($E503)+N($H503)-N($I503))</f>
        <v/>
      </c>
      <c r="K503" s="46" t="str">
        <f>IF($B503="","",IF(N($I503)&lt;=0,"Pendiente",IF(N($J503)&lt;=0,"Pagado","Parcial")))</f>
        <v/>
      </c>
      <c r="L503" s="45" t="str">
        <f>IF($B503="","",MIN(N($I503),N($C503)+N($H503)))</f>
        <v/>
      </c>
      <c r="M503" s="33" t="str">
        <f>IF(OR($A503="",$B503=""),"",IFERROR(IF(N(INDEX(Contratos!$N$5:$N$204,MATCH($B503,Contratos!$A$5:$A$204,0)))&lt;1,"",DATE(YEAR($A503),MONTH($A503),MIN(INDEX(Contratos!$N$5:$N$204,MATCH($B503,Contratos!$A$5:$A$204,0)),DAY(EOMONTH($A503,0))))),""))</f>
        <v/>
      </c>
    </row>
    <row r="504" spans="1:13" x14ac:dyDescent="0.25">
      <c r="A504" s="47"/>
      <c r="B504" s="36"/>
      <c r="C504" s="45" t="str">
        <f>IF($B504="","",IFERROR(INDEX(Contratos!$G$5:$G$204,MATCH($B504,Contratos!$A$5:$A$204,0)),""))</f>
        <v/>
      </c>
      <c r="D504" s="39"/>
      <c r="E504" s="45" t="str">
        <f>IF($B504="","",N($C504)+N($D504))</f>
        <v/>
      </c>
      <c r="F504" s="38"/>
      <c r="G504" s="30" t="str">
        <f>IF($M504="","",MAX(0,IF($F504="",TODAY(),$F504)-$M504))</f>
        <v/>
      </c>
      <c r="H504" s="45" t="str">
        <f>IF($B504="","",IF(N($G504)=0,0,ROUND(N($C504)*IFERROR(INDEX(Contratos!$O$5:$O$204,MATCH($B504,Contratos!$A$5:$A$204,0)),0)*$G504,0)))</f>
        <v/>
      </c>
      <c r="I504" s="39"/>
      <c r="J504" s="45" t="str">
        <f>IF($B504="","",N($E504)+N($H504)-N($I504))</f>
        <v/>
      </c>
      <c r="K504" s="46" t="str">
        <f>IF($B504="","",IF(N($I504)&lt;=0,"Pendiente",IF(N($J504)&lt;=0,"Pagado","Parcial")))</f>
        <v/>
      </c>
      <c r="L504" s="45" t="str">
        <f>IF($B504="","",MIN(N($I504),N($C504)+N($H504)))</f>
        <v/>
      </c>
      <c r="M504" s="33" t="str">
        <f>IF(OR($A504="",$B504=""),"",IFERROR(IF(N(INDEX(Contratos!$N$5:$N$204,MATCH($B504,Contratos!$A$5:$A$204,0)))&lt;1,"",DATE(YEAR($A504),MONTH($A504),MIN(INDEX(Contratos!$N$5:$N$204,MATCH($B504,Contratos!$A$5:$A$204,0)),DAY(EOMONTH($A504,0))))),""))</f>
        <v/>
      </c>
    </row>
    <row r="505" spans="1:13" x14ac:dyDescent="0.25">
      <c r="A505" s="44"/>
      <c r="B505" s="23"/>
      <c r="C505" s="45" t="str">
        <f>IF($B505="","",IFERROR(INDEX(Contratos!$G$5:$G$204,MATCH($B505,Contratos!$A$5:$A$204,0)),""))</f>
        <v/>
      </c>
      <c r="D505" s="26"/>
      <c r="E505" s="45" t="str">
        <f>IF($B505="","",N($C505)+N($D505))</f>
        <v/>
      </c>
      <c r="F505" s="25"/>
      <c r="G505" s="30" t="str">
        <f>IF($M505="","",MAX(0,IF($F505="",TODAY(),$F505)-$M505))</f>
        <v/>
      </c>
      <c r="H505" s="45" t="str">
        <f>IF($B505="","",IF(N($G505)=0,0,ROUND(N($C505)*IFERROR(INDEX(Contratos!$O$5:$O$204,MATCH($B505,Contratos!$A$5:$A$204,0)),0)*$G505,0)))</f>
        <v/>
      </c>
      <c r="I505" s="26"/>
      <c r="J505" s="45" t="str">
        <f>IF($B505="","",N($E505)+N($H505)-N($I505))</f>
        <v/>
      </c>
      <c r="K505" s="46" t="str">
        <f>IF($B505="","",IF(N($I505)&lt;=0,"Pendiente",IF(N($J505)&lt;=0,"Pagado","Parcial")))</f>
        <v/>
      </c>
      <c r="L505" s="45" t="str">
        <f>IF($B505="","",MIN(N($I505),N($C505)+N($H505)))</f>
        <v/>
      </c>
      <c r="M505" s="33" t="str">
        <f>IF(OR($A505="",$B505=""),"",IFERROR(IF(N(INDEX(Contratos!$N$5:$N$204,MATCH($B505,Contratos!$A$5:$A$204,0)))&lt;1,"",DATE(YEAR($A505),MONTH($A505),MIN(INDEX(Contratos!$N$5:$N$204,MATCH($B505,Contratos!$A$5:$A$204,0)),DAY(EOMONTH($A505,0))))),""))</f>
        <v/>
      </c>
    </row>
    <row r="506" spans="1:13" x14ac:dyDescent="0.25">
      <c r="A506" s="47"/>
      <c r="B506" s="36"/>
      <c r="C506" s="45" t="str">
        <f>IF($B506="","",IFERROR(INDEX(Contratos!$G$5:$G$204,MATCH($B506,Contratos!$A$5:$A$204,0)),""))</f>
        <v/>
      </c>
      <c r="D506" s="39"/>
      <c r="E506" s="45" t="str">
        <f>IF($B506="","",N($C506)+N($D506))</f>
        <v/>
      </c>
      <c r="F506" s="38"/>
      <c r="G506" s="30" t="str">
        <f>IF($M506="","",MAX(0,IF($F506="",TODAY(),$F506)-$M506))</f>
        <v/>
      </c>
      <c r="H506" s="45" t="str">
        <f>IF($B506="","",IF(N($G506)=0,0,ROUND(N($C506)*IFERROR(INDEX(Contratos!$O$5:$O$204,MATCH($B506,Contratos!$A$5:$A$204,0)),0)*$G506,0)))</f>
        <v/>
      </c>
      <c r="I506" s="39"/>
      <c r="J506" s="45" t="str">
        <f>IF($B506="","",N($E506)+N($H506)-N($I506))</f>
        <v/>
      </c>
      <c r="K506" s="46" t="str">
        <f>IF($B506="","",IF(N($I506)&lt;=0,"Pendiente",IF(N($J506)&lt;=0,"Pagado","Parcial")))</f>
        <v/>
      </c>
      <c r="L506" s="45" t="str">
        <f>IF($B506="","",MIN(N($I506),N($C506)+N($H506)))</f>
        <v/>
      </c>
      <c r="M506" s="33" t="str">
        <f>IF(OR($A506="",$B506=""),"",IFERROR(IF(N(INDEX(Contratos!$N$5:$N$204,MATCH($B506,Contratos!$A$5:$A$204,0)))&lt;1,"",DATE(YEAR($A506),MONTH($A506),MIN(INDEX(Contratos!$N$5:$N$204,MATCH($B506,Contratos!$A$5:$A$204,0)),DAY(EOMONTH($A506,0))))),""))</f>
        <v/>
      </c>
    </row>
    <row r="507" spans="1:13" x14ac:dyDescent="0.25">
      <c r="A507" s="44"/>
      <c r="B507" s="23"/>
      <c r="C507" s="45" t="str">
        <f>IF($B507="","",IFERROR(INDEX(Contratos!$G$5:$G$204,MATCH($B507,Contratos!$A$5:$A$204,0)),""))</f>
        <v/>
      </c>
      <c r="D507" s="26"/>
      <c r="E507" s="45" t="str">
        <f>IF($B507="","",N($C507)+N($D507))</f>
        <v/>
      </c>
      <c r="F507" s="25"/>
      <c r="G507" s="30" t="str">
        <f>IF($M507="","",MAX(0,IF($F507="",TODAY(),$F507)-$M507))</f>
        <v/>
      </c>
      <c r="H507" s="45" t="str">
        <f>IF($B507="","",IF(N($G507)=0,0,ROUND(N($C507)*IFERROR(INDEX(Contratos!$O$5:$O$204,MATCH($B507,Contratos!$A$5:$A$204,0)),0)*$G507,0)))</f>
        <v/>
      </c>
      <c r="I507" s="26"/>
      <c r="J507" s="45" t="str">
        <f>IF($B507="","",N($E507)+N($H507)-N($I507))</f>
        <v/>
      </c>
      <c r="K507" s="46" t="str">
        <f>IF($B507="","",IF(N($I507)&lt;=0,"Pendiente",IF(N($J507)&lt;=0,"Pagado","Parcial")))</f>
        <v/>
      </c>
      <c r="L507" s="45" t="str">
        <f>IF($B507="","",MIN(N($I507),N($C507)+N($H507)))</f>
        <v/>
      </c>
      <c r="M507" s="33" t="str">
        <f>IF(OR($A507="",$B507=""),"",IFERROR(IF(N(INDEX(Contratos!$N$5:$N$204,MATCH($B507,Contratos!$A$5:$A$204,0)))&lt;1,"",DATE(YEAR($A507),MONTH($A507),MIN(INDEX(Contratos!$N$5:$N$204,MATCH($B507,Contratos!$A$5:$A$204,0)),DAY(EOMONTH($A507,0))))),""))</f>
        <v/>
      </c>
    </row>
    <row r="508" spans="1:13" x14ac:dyDescent="0.25">
      <c r="A508" s="47"/>
      <c r="B508" s="36"/>
      <c r="C508" s="45" t="str">
        <f>IF($B508="","",IFERROR(INDEX(Contratos!$G$5:$G$204,MATCH($B508,Contratos!$A$5:$A$204,0)),""))</f>
        <v/>
      </c>
      <c r="D508" s="39"/>
      <c r="E508" s="45" t="str">
        <f>IF($B508="","",N($C508)+N($D508))</f>
        <v/>
      </c>
      <c r="F508" s="38"/>
      <c r="G508" s="30" t="str">
        <f>IF($M508="","",MAX(0,IF($F508="",TODAY(),$F508)-$M508))</f>
        <v/>
      </c>
      <c r="H508" s="45" t="str">
        <f>IF($B508="","",IF(N($G508)=0,0,ROUND(N($C508)*IFERROR(INDEX(Contratos!$O$5:$O$204,MATCH($B508,Contratos!$A$5:$A$204,0)),0)*$G508,0)))</f>
        <v/>
      </c>
      <c r="I508" s="39"/>
      <c r="J508" s="45" t="str">
        <f>IF($B508="","",N($E508)+N($H508)-N($I508))</f>
        <v/>
      </c>
      <c r="K508" s="46" t="str">
        <f>IF($B508="","",IF(N($I508)&lt;=0,"Pendiente",IF(N($J508)&lt;=0,"Pagado","Parcial")))</f>
        <v/>
      </c>
      <c r="L508" s="45" t="str">
        <f>IF($B508="","",MIN(N($I508),N($C508)+N($H508)))</f>
        <v/>
      </c>
      <c r="M508" s="33" t="str">
        <f>IF(OR($A508="",$B508=""),"",IFERROR(IF(N(INDEX(Contratos!$N$5:$N$204,MATCH($B508,Contratos!$A$5:$A$204,0)))&lt;1,"",DATE(YEAR($A508),MONTH($A508),MIN(INDEX(Contratos!$N$5:$N$204,MATCH($B508,Contratos!$A$5:$A$204,0)),DAY(EOMONTH($A508,0))))),""))</f>
        <v/>
      </c>
    </row>
    <row r="509" spans="1:13" x14ac:dyDescent="0.25">
      <c r="A509" s="44"/>
      <c r="B509" s="23"/>
      <c r="C509" s="45" t="str">
        <f>IF($B509="","",IFERROR(INDEX(Contratos!$G$5:$G$204,MATCH($B509,Contratos!$A$5:$A$204,0)),""))</f>
        <v/>
      </c>
      <c r="D509" s="26"/>
      <c r="E509" s="45" t="str">
        <f>IF($B509="","",N($C509)+N($D509))</f>
        <v/>
      </c>
      <c r="F509" s="25"/>
      <c r="G509" s="30" t="str">
        <f>IF($M509="","",MAX(0,IF($F509="",TODAY(),$F509)-$M509))</f>
        <v/>
      </c>
      <c r="H509" s="45" t="str">
        <f>IF($B509="","",IF(N($G509)=0,0,ROUND(N($C509)*IFERROR(INDEX(Contratos!$O$5:$O$204,MATCH($B509,Contratos!$A$5:$A$204,0)),0)*$G509,0)))</f>
        <v/>
      </c>
      <c r="I509" s="26"/>
      <c r="J509" s="45" t="str">
        <f>IF($B509="","",N($E509)+N($H509)-N($I509))</f>
        <v/>
      </c>
      <c r="K509" s="46" t="str">
        <f>IF($B509="","",IF(N($I509)&lt;=0,"Pendiente",IF(N($J509)&lt;=0,"Pagado","Parcial")))</f>
        <v/>
      </c>
      <c r="L509" s="45" t="str">
        <f>IF($B509="","",MIN(N($I509),N($C509)+N($H509)))</f>
        <v/>
      </c>
      <c r="M509" s="33" t="str">
        <f>IF(OR($A509="",$B509=""),"",IFERROR(IF(N(INDEX(Contratos!$N$5:$N$204,MATCH($B509,Contratos!$A$5:$A$204,0)))&lt;1,"",DATE(YEAR($A509),MONTH($A509),MIN(INDEX(Contratos!$N$5:$N$204,MATCH($B509,Contratos!$A$5:$A$204,0)),DAY(EOMONTH($A509,0))))),""))</f>
        <v/>
      </c>
    </row>
    <row r="510" spans="1:13" x14ac:dyDescent="0.25">
      <c r="A510" s="47"/>
      <c r="B510" s="36"/>
      <c r="C510" s="45" t="str">
        <f>IF($B510="","",IFERROR(INDEX(Contratos!$G$5:$G$204,MATCH($B510,Contratos!$A$5:$A$204,0)),""))</f>
        <v/>
      </c>
      <c r="D510" s="39"/>
      <c r="E510" s="45" t="str">
        <f>IF($B510="","",N($C510)+N($D510))</f>
        <v/>
      </c>
      <c r="F510" s="38"/>
      <c r="G510" s="30" t="str">
        <f>IF($M510="","",MAX(0,IF($F510="",TODAY(),$F510)-$M510))</f>
        <v/>
      </c>
      <c r="H510" s="45" t="str">
        <f>IF($B510="","",IF(N($G510)=0,0,ROUND(N($C510)*IFERROR(INDEX(Contratos!$O$5:$O$204,MATCH($B510,Contratos!$A$5:$A$204,0)),0)*$G510,0)))</f>
        <v/>
      </c>
      <c r="I510" s="39"/>
      <c r="J510" s="45" t="str">
        <f>IF($B510="","",N($E510)+N($H510)-N($I510))</f>
        <v/>
      </c>
      <c r="K510" s="46" t="str">
        <f>IF($B510="","",IF(N($I510)&lt;=0,"Pendiente",IF(N($J510)&lt;=0,"Pagado","Parcial")))</f>
        <v/>
      </c>
      <c r="L510" s="45" t="str">
        <f>IF($B510="","",MIN(N($I510),N($C510)+N($H510)))</f>
        <v/>
      </c>
      <c r="M510" s="33" t="str">
        <f>IF(OR($A510="",$B510=""),"",IFERROR(IF(N(INDEX(Contratos!$N$5:$N$204,MATCH($B510,Contratos!$A$5:$A$204,0)))&lt;1,"",DATE(YEAR($A510),MONTH($A510),MIN(INDEX(Contratos!$N$5:$N$204,MATCH($B510,Contratos!$A$5:$A$204,0)),DAY(EOMONTH($A510,0))))),""))</f>
        <v/>
      </c>
    </row>
    <row r="511" spans="1:13" x14ac:dyDescent="0.25">
      <c r="A511" s="44"/>
      <c r="B511" s="23"/>
      <c r="C511" s="45" t="str">
        <f>IF($B511="","",IFERROR(INDEX(Contratos!$G$5:$G$204,MATCH($B511,Contratos!$A$5:$A$204,0)),""))</f>
        <v/>
      </c>
      <c r="D511" s="26"/>
      <c r="E511" s="45" t="str">
        <f>IF($B511="","",N($C511)+N($D511))</f>
        <v/>
      </c>
      <c r="F511" s="25"/>
      <c r="G511" s="30" t="str">
        <f>IF($M511="","",MAX(0,IF($F511="",TODAY(),$F511)-$M511))</f>
        <v/>
      </c>
      <c r="H511" s="45" t="str">
        <f>IF($B511="","",IF(N($G511)=0,0,ROUND(N($C511)*IFERROR(INDEX(Contratos!$O$5:$O$204,MATCH($B511,Contratos!$A$5:$A$204,0)),0)*$G511,0)))</f>
        <v/>
      </c>
      <c r="I511" s="26"/>
      <c r="J511" s="45" t="str">
        <f>IF($B511="","",N($E511)+N($H511)-N($I511))</f>
        <v/>
      </c>
      <c r="K511" s="46" t="str">
        <f>IF($B511="","",IF(N($I511)&lt;=0,"Pendiente",IF(N($J511)&lt;=0,"Pagado","Parcial")))</f>
        <v/>
      </c>
      <c r="L511" s="45" t="str">
        <f>IF($B511="","",MIN(N($I511),N($C511)+N($H511)))</f>
        <v/>
      </c>
      <c r="M511" s="33" t="str">
        <f>IF(OR($A511="",$B511=""),"",IFERROR(IF(N(INDEX(Contratos!$N$5:$N$204,MATCH($B511,Contratos!$A$5:$A$204,0)))&lt;1,"",DATE(YEAR($A511),MONTH($A511),MIN(INDEX(Contratos!$N$5:$N$204,MATCH($B511,Contratos!$A$5:$A$204,0)),DAY(EOMONTH($A511,0))))),""))</f>
        <v/>
      </c>
    </row>
    <row r="512" spans="1:13" x14ac:dyDescent="0.25">
      <c r="A512" s="47"/>
      <c r="B512" s="36"/>
      <c r="C512" s="45" t="str">
        <f>IF($B512="","",IFERROR(INDEX(Contratos!$G$5:$G$204,MATCH($B512,Contratos!$A$5:$A$204,0)),""))</f>
        <v/>
      </c>
      <c r="D512" s="39"/>
      <c r="E512" s="45" t="str">
        <f>IF($B512="","",N($C512)+N($D512))</f>
        <v/>
      </c>
      <c r="F512" s="38"/>
      <c r="G512" s="30" t="str">
        <f>IF($M512="","",MAX(0,IF($F512="",TODAY(),$F512)-$M512))</f>
        <v/>
      </c>
      <c r="H512" s="45" t="str">
        <f>IF($B512="","",IF(N($G512)=0,0,ROUND(N($C512)*IFERROR(INDEX(Contratos!$O$5:$O$204,MATCH($B512,Contratos!$A$5:$A$204,0)),0)*$G512,0)))</f>
        <v/>
      </c>
      <c r="I512" s="39"/>
      <c r="J512" s="45" t="str">
        <f>IF($B512="","",N($E512)+N($H512)-N($I512))</f>
        <v/>
      </c>
      <c r="K512" s="46" t="str">
        <f>IF($B512="","",IF(N($I512)&lt;=0,"Pendiente",IF(N($J512)&lt;=0,"Pagado","Parcial")))</f>
        <v/>
      </c>
      <c r="L512" s="45" t="str">
        <f>IF($B512="","",MIN(N($I512),N($C512)+N($H512)))</f>
        <v/>
      </c>
      <c r="M512" s="33" t="str">
        <f>IF(OR($A512="",$B512=""),"",IFERROR(IF(N(INDEX(Contratos!$N$5:$N$204,MATCH($B512,Contratos!$A$5:$A$204,0)))&lt;1,"",DATE(YEAR($A512),MONTH($A512),MIN(INDEX(Contratos!$N$5:$N$204,MATCH($B512,Contratos!$A$5:$A$204,0)),DAY(EOMONTH($A512,0))))),""))</f>
        <v/>
      </c>
    </row>
    <row r="513" spans="1:13" x14ac:dyDescent="0.25">
      <c r="A513" s="44"/>
      <c r="B513" s="23"/>
      <c r="C513" s="45" t="str">
        <f>IF($B513="","",IFERROR(INDEX(Contratos!$G$5:$G$204,MATCH($B513,Contratos!$A$5:$A$204,0)),""))</f>
        <v/>
      </c>
      <c r="D513" s="26"/>
      <c r="E513" s="45" t="str">
        <f>IF($B513="","",N($C513)+N($D513))</f>
        <v/>
      </c>
      <c r="F513" s="25"/>
      <c r="G513" s="30" t="str">
        <f>IF($M513="","",MAX(0,IF($F513="",TODAY(),$F513)-$M513))</f>
        <v/>
      </c>
      <c r="H513" s="45" t="str">
        <f>IF($B513="","",IF(N($G513)=0,0,ROUND(N($C513)*IFERROR(INDEX(Contratos!$O$5:$O$204,MATCH($B513,Contratos!$A$5:$A$204,0)),0)*$G513,0)))</f>
        <v/>
      </c>
      <c r="I513" s="26"/>
      <c r="J513" s="45" t="str">
        <f>IF($B513="","",N($E513)+N($H513)-N($I513))</f>
        <v/>
      </c>
      <c r="K513" s="46" t="str">
        <f>IF($B513="","",IF(N($I513)&lt;=0,"Pendiente",IF(N($J513)&lt;=0,"Pagado","Parcial")))</f>
        <v/>
      </c>
      <c r="L513" s="45" t="str">
        <f>IF($B513="","",MIN(N($I513),N($C513)+N($H513)))</f>
        <v/>
      </c>
      <c r="M513" s="33" t="str">
        <f>IF(OR($A513="",$B513=""),"",IFERROR(IF(N(INDEX(Contratos!$N$5:$N$204,MATCH($B513,Contratos!$A$5:$A$204,0)))&lt;1,"",DATE(YEAR($A513),MONTH($A513),MIN(INDEX(Contratos!$N$5:$N$204,MATCH($B513,Contratos!$A$5:$A$204,0)),DAY(EOMONTH($A513,0))))),""))</f>
        <v/>
      </c>
    </row>
    <row r="514" spans="1:13" x14ac:dyDescent="0.25">
      <c r="A514" s="47"/>
      <c r="B514" s="36"/>
      <c r="C514" s="45" t="str">
        <f>IF($B514="","",IFERROR(INDEX(Contratos!$G$5:$G$204,MATCH($B514,Contratos!$A$5:$A$204,0)),""))</f>
        <v/>
      </c>
      <c r="D514" s="39"/>
      <c r="E514" s="45" t="str">
        <f>IF($B514="","",N($C514)+N($D514))</f>
        <v/>
      </c>
      <c r="F514" s="38"/>
      <c r="G514" s="30" t="str">
        <f>IF($M514="","",MAX(0,IF($F514="",TODAY(),$F514)-$M514))</f>
        <v/>
      </c>
      <c r="H514" s="45" t="str">
        <f>IF($B514="","",IF(N($G514)=0,0,ROUND(N($C514)*IFERROR(INDEX(Contratos!$O$5:$O$204,MATCH($B514,Contratos!$A$5:$A$204,0)),0)*$G514,0)))</f>
        <v/>
      </c>
      <c r="I514" s="39"/>
      <c r="J514" s="45" t="str">
        <f>IF($B514="","",N($E514)+N($H514)-N($I514))</f>
        <v/>
      </c>
      <c r="K514" s="46" t="str">
        <f>IF($B514="","",IF(N($I514)&lt;=0,"Pendiente",IF(N($J514)&lt;=0,"Pagado","Parcial")))</f>
        <v/>
      </c>
      <c r="L514" s="45" t="str">
        <f>IF($B514="","",MIN(N($I514),N($C514)+N($H514)))</f>
        <v/>
      </c>
      <c r="M514" s="33" t="str">
        <f>IF(OR($A514="",$B514=""),"",IFERROR(IF(N(INDEX(Contratos!$N$5:$N$204,MATCH($B514,Contratos!$A$5:$A$204,0)))&lt;1,"",DATE(YEAR($A514),MONTH($A514),MIN(INDEX(Contratos!$N$5:$N$204,MATCH($B514,Contratos!$A$5:$A$204,0)),DAY(EOMONTH($A514,0))))),""))</f>
        <v/>
      </c>
    </row>
    <row r="515" spans="1:13" x14ac:dyDescent="0.25">
      <c r="A515" s="44"/>
      <c r="B515" s="23"/>
      <c r="C515" s="45" t="str">
        <f>IF($B515="","",IFERROR(INDEX(Contratos!$G$5:$G$204,MATCH($B515,Contratos!$A$5:$A$204,0)),""))</f>
        <v/>
      </c>
      <c r="D515" s="26"/>
      <c r="E515" s="45" t="str">
        <f>IF($B515="","",N($C515)+N($D515))</f>
        <v/>
      </c>
      <c r="F515" s="25"/>
      <c r="G515" s="30" t="str">
        <f>IF($M515="","",MAX(0,IF($F515="",TODAY(),$F515)-$M515))</f>
        <v/>
      </c>
      <c r="H515" s="45" t="str">
        <f>IF($B515="","",IF(N($G515)=0,0,ROUND(N($C515)*IFERROR(INDEX(Contratos!$O$5:$O$204,MATCH($B515,Contratos!$A$5:$A$204,0)),0)*$G515,0)))</f>
        <v/>
      </c>
      <c r="I515" s="26"/>
      <c r="J515" s="45" t="str">
        <f>IF($B515="","",N($E515)+N($H515)-N($I515))</f>
        <v/>
      </c>
      <c r="K515" s="46" t="str">
        <f>IF($B515="","",IF(N($I515)&lt;=0,"Pendiente",IF(N($J515)&lt;=0,"Pagado","Parcial")))</f>
        <v/>
      </c>
      <c r="L515" s="45" t="str">
        <f>IF($B515="","",MIN(N($I515),N($C515)+N($H515)))</f>
        <v/>
      </c>
      <c r="M515" s="33" t="str">
        <f>IF(OR($A515="",$B515=""),"",IFERROR(IF(N(INDEX(Contratos!$N$5:$N$204,MATCH($B515,Contratos!$A$5:$A$204,0)))&lt;1,"",DATE(YEAR($A515),MONTH($A515),MIN(INDEX(Contratos!$N$5:$N$204,MATCH($B515,Contratos!$A$5:$A$204,0)),DAY(EOMONTH($A515,0))))),""))</f>
        <v/>
      </c>
    </row>
    <row r="516" spans="1:13" x14ac:dyDescent="0.25">
      <c r="A516" s="47"/>
      <c r="B516" s="36"/>
      <c r="C516" s="45" t="str">
        <f>IF($B516="","",IFERROR(INDEX(Contratos!$G$5:$G$204,MATCH($B516,Contratos!$A$5:$A$204,0)),""))</f>
        <v/>
      </c>
      <c r="D516" s="39"/>
      <c r="E516" s="45" t="str">
        <f>IF($B516="","",N($C516)+N($D516))</f>
        <v/>
      </c>
      <c r="F516" s="38"/>
      <c r="G516" s="30" t="str">
        <f>IF($M516="","",MAX(0,IF($F516="",TODAY(),$F516)-$M516))</f>
        <v/>
      </c>
      <c r="H516" s="45" t="str">
        <f>IF($B516="","",IF(N($G516)=0,0,ROUND(N($C516)*IFERROR(INDEX(Contratos!$O$5:$O$204,MATCH($B516,Contratos!$A$5:$A$204,0)),0)*$G516,0)))</f>
        <v/>
      </c>
      <c r="I516" s="39"/>
      <c r="J516" s="45" t="str">
        <f>IF($B516="","",N($E516)+N($H516)-N($I516))</f>
        <v/>
      </c>
      <c r="K516" s="46" t="str">
        <f>IF($B516="","",IF(N($I516)&lt;=0,"Pendiente",IF(N($J516)&lt;=0,"Pagado","Parcial")))</f>
        <v/>
      </c>
      <c r="L516" s="45" t="str">
        <f>IF($B516="","",MIN(N($I516),N($C516)+N($H516)))</f>
        <v/>
      </c>
      <c r="M516" s="33" t="str">
        <f>IF(OR($A516="",$B516=""),"",IFERROR(IF(N(INDEX(Contratos!$N$5:$N$204,MATCH($B516,Contratos!$A$5:$A$204,0)))&lt;1,"",DATE(YEAR($A516),MONTH($A516),MIN(INDEX(Contratos!$N$5:$N$204,MATCH($B516,Contratos!$A$5:$A$204,0)),DAY(EOMONTH($A516,0))))),""))</f>
        <v/>
      </c>
    </row>
    <row r="517" spans="1:13" x14ac:dyDescent="0.25">
      <c r="A517" s="44"/>
      <c r="B517" s="23"/>
      <c r="C517" s="45" t="str">
        <f>IF($B517="","",IFERROR(INDEX(Contratos!$G$5:$G$204,MATCH($B517,Contratos!$A$5:$A$204,0)),""))</f>
        <v/>
      </c>
      <c r="D517" s="26"/>
      <c r="E517" s="45" t="str">
        <f>IF($B517="","",N($C517)+N($D517))</f>
        <v/>
      </c>
      <c r="F517" s="25"/>
      <c r="G517" s="30" t="str">
        <f>IF($M517="","",MAX(0,IF($F517="",TODAY(),$F517)-$M517))</f>
        <v/>
      </c>
      <c r="H517" s="45" t="str">
        <f>IF($B517="","",IF(N($G517)=0,0,ROUND(N($C517)*IFERROR(INDEX(Contratos!$O$5:$O$204,MATCH($B517,Contratos!$A$5:$A$204,0)),0)*$G517,0)))</f>
        <v/>
      </c>
      <c r="I517" s="26"/>
      <c r="J517" s="45" t="str">
        <f>IF($B517="","",N($E517)+N($H517)-N($I517))</f>
        <v/>
      </c>
      <c r="K517" s="46" t="str">
        <f>IF($B517="","",IF(N($I517)&lt;=0,"Pendiente",IF(N($J517)&lt;=0,"Pagado","Parcial")))</f>
        <v/>
      </c>
      <c r="L517" s="45" t="str">
        <f>IF($B517="","",MIN(N($I517),N($C517)+N($H517)))</f>
        <v/>
      </c>
      <c r="M517" s="33" t="str">
        <f>IF(OR($A517="",$B517=""),"",IFERROR(IF(N(INDEX(Contratos!$N$5:$N$204,MATCH($B517,Contratos!$A$5:$A$204,0)))&lt;1,"",DATE(YEAR($A517),MONTH($A517),MIN(INDEX(Contratos!$N$5:$N$204,MATCH($B517,Contratos!$A$5:$A$204,0)),DAY(EOMONTH($A517,0))))),""))</f>
        <v/>
      </c>
    </row>
    <row r="518" spans="1:13" x14ac:dyDescent="0.25">
      <c r="A518" s="47"/>
      <c r="B518" s="36"/>
      <c r="C518" s="45" t="str">
        <f>IF($B518="","",IFERROR(INDEX(Contratos!$G$5:$G$204,MATCH($B518,Contratos!$A$5:$A$204,0)),""))</f>
        <v/>
      </c>
      <c r="D518" s="39"/>
      <c r="E518" s="45" t="str">
        <f>IF($B518="","",N($C518)+N($D518))</f>
        <v/>
      </c>
      <c r="F518" s="38"/>
      <c r="G518" s="30" t="str">
        <f>IF($M518="","",MAX(0,IF($F518="",TODAY(),$F518)-$M518))</f>
        <v/>
      </c>
      <c r="H518" s="45" t="str">
        <f>IF($B518="","",IF(N($G518)=0,0,ROUND(N($C518)*IFERROR(INDEX(Contratos!$O$5:$O$204,MATCH($B518,Contratos!$A$5:$A$204,0)),0)*$G518,0)))</f>
        <v/>
      </c>
      <c r="I518" s="39"/>
      <c r="J518" s="45" t="str">
        <f>IF($B518="","",N($E518)+N($H518)-N($I518))</f>
        <v/>
      </c>
      <c r="K518" s="46" t="str">
        <f>IF($B518="","",IF(N($I518)&lt;=0,"Pendiente",IF(N($J518)&lt;=0,"Pagado","Parcial")))</f>
        <v/>
      </c>
      <c r="L518" s="45" t="str">
        <f>IF($B518="","",MIN(N($I518),N($C518)+N($H518)))</f>
        <v/>
      </c>
      <c r="M518" s="33" t="str">
        <f>IF(OR($A518="",$B518=""),"",IFERROR(IF(N(INDEX(Contratos!$N$5:$N$204,MATCH($B518,Contratos!$A$5:$A$204,0)))&lt;1,"",DATE(YEAR($A518),MONTH($A518),MIN(INDEX(Contratos!$N$5:$N$204,MATCH($B518,Contratos!$A$5:$A$204,0)),DAY(EOMONTH($A518,0))))),""))</f>
        <v/>
      </c>
    </row>
    <row r="519" spans="1:13" x14ac:dyDescent="0.25">
      <c r="A519" s="44"/>
      <c r="B519" s="23"/>
      <c r="C519" s="45" t="str">
        <f>IF($B519="","",IFERROR(INDEX(Contratos!$G$5:$G$204,MATCH($B519,Contratos!$A$5:$A$204,0)),""))</f>
        <v/>
      </c>
      <c r="D519" s="26"/>
      <c r="E519" s="45" t="str">
        <f>IF($B519="","",N($C519)+N($D519))</f>
        <v/>
      </c>
      <c r="F519" s="25"/>
      <c r="G519" s="30" t="str">
        <f>IF($M519="","",MAX(0,IF($F519="",TODAY(),$F519)-$M519))</f>
        <v/>
      </c>
      <c r="H519" s="45" t="str">
        <f>IF($B519="","",IF(N($G519)=0,0,ROUND(N($C519)*IFERROR(INDEX(Contratos!$O$5:$O$204,MATCH($B519,Contratos!$A$5:$A$204,0)),0)*$G519,0)))</f>
        <v/>
      </c>
      <c r="I519" s="26"/>
      <c r="J519" s="45" t="str">
        <f>IF($B519="","",N($E519)+N($H519)-N($I519))</f>
        <v/>
      </c>
      <c r="K519" s="46" t="str">
        <f>IF($B519="","",IF(N($I519)&lt;=0,"Pendiente",IF(N($J519)&lt;=0,"Pagado","Parcial")))</f>
        <v/>
      </c>
      <c r="L519" s="45" t="str">
        <f>IF($B519="","",MIN(N($I519),N($C519)+N($H519)))</f>
        <v/>
      </c>
      <c r="M519" s="33" t="str">
        <f>IF(OR($A519="",$B519=""),"",IFERROR(IF(N(INDEX(Contratos!$N$5:$N$204,MATCH($B519,Contratos!$A$5:$A$204,0)))&lt;1,"",DATE(YEAR($A519),MONTH($A519),MIN(INDEX(Contratos!$N$5:$N$204,MATCH($B519,Contratos!$A$5:$A$204,0)),DAY(EOMONTH($A519,0))))),""))</f>
        <v/>
      </c>
    </row>
    <row r="520" spans="1:13" x14ac:dyDescent="0.25">
      <c r="A520" s="47"/>
      <c r="B520" s="36"/>
      <c r="C520" s="45" t="str">
        <f>IF($B520="","",IFERROR(INDEX(Contratos!$G$5:$G$204,MATCH($B520,Contratos!$A$5:$A$204,0)),""))</f>
        <v/>
      </c>
      <c r="D520" s="39"/>
      <c r="E520" s="45" t="str">
        <f>IF($B520="","",N($C520)+N($D520))</f>
        <v/>
      </c>
      <c r="F520" s="38"/>
      <c r="G520" s="30" t="str">
        <f>IF($M520="","",MAX(0,IF($F520="",TODAY(),$F520)-$M520))</f>
        <v/>
      </c>
      <c r="H520" s="45" t="str">
        <f>IF($B520="","",IF(N($G520)=0,0,ROUND(N($C520)*IFERROR(INDEX(Contratos!$O$5:$O$204,MATCH($B520,Contratos!$A$5:$A$204,0)),0)*$G520,0)))</f>
        <v/>
      </c>
      <c r="I520" s="39"/>
      <c r="J520" s="45" t="str">
        <f>IF($B520="","",N($E520)+N($H520)-N($I520))</f>
        <v/>
      </c>
      <c r="K520" s="46" t="str">
        <f>IF($B520="","",IF(N($I520)&lt;=0,"Pendiente",IF(N($J520)&lt;=0,"Pagado","Parcial")))</f>
        <v/>
      </c>
      <c r="L520" s="45" t="str">
        <f>IF($B520="","",MIN(N($I520),N($C520)+N($H520)))</f>
        <v/>
      </c>
      <c r="M520" s="33" t="str">
        <f>IF(OR($A520="",$B520=""),"",IFERROR(IF(N(INDEX(Contratos!$N$5:$N$204,MATCH($B520,Contratos!$A$5:$A$204,0)))&lt;1,"",DATE(YEAR($A520),MONTH($A520),MIN(INDEX(Contratos!$N$5:$N$204,MATCH($B520,Contratos!$A$5:$A$204,0)),DAY(EOMONTH($A520,0))))),""))</f>
        <v/>
      </c>
    </row>
    <row r="521" spans="1:13" x14ac:dyDescent="0.25">
      <c r="A521" s="44"/>
      <c r="B521" s="23"/>
      <c r="C521" s="45" t="str">
        <f>IF($B521="","",IFERROR(INDEX(Contratos!$G$5:$G$204,MATCH($B521,Contratos!$A$5:$A$204,0)),""))</f>
        <v/>
      </c>
      <c r="D521" s="26"/>
      <c r="E521" s="45" t="str">
        <f>IF($B521="","",N($C521)+N($D521))</f>
        <v/>
      </c>
      <c r="F521" s="25"/>
      <c r="G521" s="30" t="str">
        <f>IF($M521="","",MAX(0,IF($F521="",TODAY(),$F521)-$M521))</f>
        <v/>
      </c>
      <c r="H521" s="45" t="str">
        <f>IF($B521="","",IF(N($G521)=0,0,ROUND(N($C521)*IFERROR(INDEX(Contratos!$O$5:$O$204,MATCH($B521,Contratos!$A$5:$A$204,0)),0)*$G521,0)))</f>
        <v/>
      </c>
      <c r="I521" s="26"/>
      <c r="J521" s="45" t="str">
        <f>IF($B521="","",N($E521)+N($H521)-N($I521))</f>
        <v/>
      </c>
      <c r="K521" s="46" t="str">
        <f>IF($B521="","",IF(N($I521)&lt;=0,"Pendiente",IF(N($J521)&lt;=0,"Pagado","Parcial")))</f>
        <v/>
      </c>
      <c r="L521" s="45" t="str">
        <f>IF($B521="","",MIN(N($I521),N($C521)+N($H521)))</f>
        <v/>
      </c>
      <c r="M521" s="33" t="str">
        <f>IF(OR($A521="",$B521=""),"",IFERROR(IF(N(INDEX(Contratos!$N$5:$N$204,MATCH($B521,Contratos!$A$5:$A$204,0)))&lt;1,"",DATE(YEAR($A521),MONTH($A521),MIN(INDEX(Contratos!$N$5:$N$204,MATCH($B521,Contratos!$A$5:$A$204,0)),DAY(EOMONTH($A521,0))))),""))</f>
        <v/>
      </c>
    </row>
    <row r="522" spans="1:13" x14ac:dyDescent="0.25">
      <c r="A522" s="47"/>
      <c r="B522" s="36"/>
      <c r="C522" s="45" t="str">
        <f>IF($B522="","",IFERROR(INDEX(Contratos!$G$5:$G$204,MATCH($B522,Contratos!$A$5:$A$204,0)),""))</f>
        <v/>
      </c>
      <c r="D522" s="39"/>
      <c r="E522" s="45" t="str">
        <f>IF($B522="","",N($C522)+N($D522))</f>
        <v/>
      </c>
      <c r="F522" s="38"/>
      <c r="G522" s="30" t="str">
        <f>IF($M522="","",MAX(0,IF($F522="",TODAY(),$F522)-$M522))</f>
        <v/>
      </c>
      <c r="H522" s="45" t="str">
        <f>IF($B522="","",IF(N($G522)=0,0,ROUND(N($C522)*IFERROR(INDEX(Contratos!$O$5:$O$204,MATCH($B522,Contratos!$A$5:$A$204,0)),0)*$G522,0)))</f>
        <v/>
      </c>
      <c r="I522" s="39"/>
      <c r="J522" s="45" t="str">
        <f>IF($B522="","",N($E522)+N($H522)-N($I522))</f>
        <v/>
      </c>
      <c r="K522" s="46" t="str">
        <f>IF($B522="","",IF(N($I522)&lt;=0,"Pendiente",IF(N($J522)&lt;=0,"Pagado","Parcial")))</f>
        <v/>
      </c>
      <c r="L522" s="45" t="str">
        <f>IF($B522="","",MIN(N($I522),N($C522)+N($H522)))</f>
        <v/>
      </c>
      <c r="M522" s="33" t="str">
        <f>IF(OR($A522="",$B522=""),"",IFERROR(IF(N(INDEX(Contratos!$N$5:$N$204,MATCH($B522,Contratos!$A$5:$A$204,0)))&lt;1,"",DATE(YEAR($A522),MONTH($A522),MIN(INDEX(Contratos!$N$5:$N$204,MATCH($B522,Contratos!$A$5:$A$204,0)),DAY(EOMONTH($A522,0))))),""))</f>
        <v/>
      </c>
    </row>
    <row r="523" spans="1:13" x14ac:dyDescent="0.25">
      <c r="A523" s="44"/>
      <c r="B523" s="23"/>
      <c r="C523" s="45" t="str">
        <f>IF($B523="","",IFERROR(INDEX(Contratos!$G$5:$G$204,MATCH($B523,Contratos!$A$5:$A$204,0)),""))</f>
        <v/>
      </c>
      <c r="D523" s="26"/>
      <c r="E523" s="45" t="str">
        <f>IF($B523="","",N($C523)+N($D523))</f>
        <v/>
      </c>
      <c r="F523" s="25"/>
      <c r="G523" s="30" t="str">
        <f>IF($M523="","",MAX(0,IF($F523="",TODAY(),$F523)-$M523))</f>
        <v/>
      </c>
      <c r="H523" s="45" t="str">
        <f>IF($B523="","",IF(N($G523)=0,0,ROUND(N($C523)*IFERROR(INDEX(Contratos!$O$5:$O$204,MATCH($B523,Contratos!$A$5:$A$204,0)),0)*$G523,0)))</f>
        <v/>
      </c>
      <c r="I523" s="26"/>
      <c r="J523" s="45" t="str">
        <f>IF($B523="","",N($E523)+N($H523)-N($I523))</f>
        <v/>
      </c>
      <c r="K523" s="46" t="str">
        <f>IF($B523="","",IF(N($I523)&lt;=0,"Pendiente",IF(N($J523)&lt;=0,"Pagado","Parcial")))</f>
        <v/>
      </c>
      <c r="L523" s="45" t="str">
        <f>IF($B523="","",MIN(N($I523),N($C523)+N($H523)))</f>
        <v/>
      </c>
      <c r="M523" s="33" t="str">
        <f>IF(OR($A523="",$B523=""),"",IFERROR(IF(N(INDEX(Contratos!$N$5:$N$204,MATCH($B523,Contratos!$A$5:$A$204,0)))&lt;1,"",DATE(YEAR($A523),MONTH($A523),MIN(INDEX(Contratos!$N$5:$N$204,MATCH($B523,Contratos!$A$5:$A$204,0)),DAY(EOMONTH($A523,0))))),""))</f>
        <v/>
      </c>
    </row>
    <row r="524" spans="1:13" x14ac:dyDescent="0.25">
      <c r="A524" s="47"/>
      <c r="B524" s="36"/>
      <c r="C524" s="45" t="str">
        <f>IF($B524="","",IFERROR(INDEX(Contratos!$G$5:$G$204,MATCH($B524,Contratos!$A$5:$A$204,0)),""))</f>
        <v/>
      </c>
      <c r="D524" s="39"/>
      <c r="E524" s="45" t="str">
        <f>IF($B524="","",N($C524)+N($D524))</f>
        <v/>
      </c>
      <c r="F524" s="38"/>
      <c r="G524" s="30" t="str">
        <f>IF($M524="","",MAX(0,IF($F524="",TODAY(),$F524)-$M524))</f>
        <v/>
      </c>
      <c r="H524" s="45" t="str">
        <f>IF($B524="","",IF(N($G524)=0,0,ROUND(N($C524)*IFERROR(INDEX(Contratos!$O$5:$O$204,MATCH($B524,Contratos!$A$5:$A$204,0)),0)*$G524,0)))</f>
        <v/>
      </c>
      <c r="I524" s="39"/>
      <c r="J524" s="45" t="str">
        <f>IF($B524="","",N($E524)+N($H524)-N($I524))</f>
        <v/>
      </c>
      <c r="K524" s="46" t="str">
        <f>IF($B524="","",IF(N($I524)&lt;=0,"Pendiente",IF(N($J524)&lt;=0,"Pagado","Parcial")))</f>
        <v/>
      </c>
      <c r="L524" s="45" t="str">
        <f>IF($B524="","",MIN(N($I524),N($C524)+N($H524)))</f>
        <v/>
      </c>
      <c r="M524" s="33" t="str">
        <f>IF(OR($A524="",$B524=""),"",IFERROR(IF(N(INDEX(Contratos!$N$5:$N$204,MATCH($B524,Contratos!$A$5:$A$204,0)))&lt;1,"",DATE(YEAR($A524),MONTH($A524),MIN(INDEX(Contratos!$N$5:$N$204,MATCH($B524,Contratos!$A$5:$A$204,0)),DAY(EOMONTH($A524,0))))),""))</f>
        <v/>
      </c>
    </row>
    <row r="525" spans="1:13" x14ac:dyDescent="0.25">
      <c r="A525" s="44"/>
      <c r="B525" s="23"/>
      <c r="C525" s="45" t="str">
        <f>IF($B525="","",IFERROR(INDEX(Contratos!$G$5:$G$204,MATCH($B525,Contratos!$A$5:$A$204,0)),""))</f>
        <v/>
      </c>
      <c r="D525" s="26"/>
      <c r="E525" s="45" t="str">
        <f>IF($B525="","",N($C525)+N($D525))</f>
        <v/>
      </c>
      <c r="F525" s="25"/>
      <c r="G525" s="30" t="str">
        <f>IF($M525="","",MAX(0,IF($F525="",TODAY(),$F525)-$M525))</f>
        <v/>
      </c>
      <c r="H525" s="45" t="str">
        <f>IF($B525="","",IF(N($G525)=0,0,ROUND(N($C525)*IFERROR(INDEX(Contratos!$O$5:$O$204,MATCH($B525,Contratos!$A$5:$A$204,0)),0)*$G525,0)))</f>
        <v/>
      </c>
      <c r="I525" s="26"/>
      <c r="J525" s="45" t="str">
        <f>IF($B525="","",N($E525)+N($H525)-N($I525))</f>
        <v/>
      </c>
      <c r="K525" s="46" t="str">
        <f>IF($B525="","",IF(N($I525)&lt;=0,"Pendiente",IF(N($J525)&lt;=0,"Pagado","Parcial")))</f>
        <v/>
      </c>
      <c r="L525" s="45" t="str">
        <f>IF($B525="","",MIN(N($I525),N($C525)+N($H525)))</f>
        <v/>
      </c>
      <c r="M525" s="33" t="str">
        <f>IF(OR($A525="",$B525=""),"",IFERROR(IF(N(INDEX(Contratos!$N$5:$N$204,MATCH($B525,Contratos!$A$5:$A$204,0)))&lt;1,"",DATE(YEAR($A525),MONTH($A525),MIN(INDEX(Contratos!$N$5:$N$204,MATCH($B525,Contratos!$A$5:$A$204,0)),DAY(EOMONTH($A525,0))))),""))</f>
        <v/>
      </c>
    </row>
    <row r="526" spans="1:13" x14ac:dyDescent="0.25">
      <c r="A526" s="47"/>
      <c r="B526" s="36"/>
      <c r="C526" s="45" t="str">
        <f>IF($B526="","",IFERROR(INDEX(Contratos!$G$5:$G$204,MATCH($B526,Contratos!$A$5:$A$204,0)),""))</f>
        <v/>
      </c>
      <c r="D526" s="39"/>
      <c r="E526" s="45" t="str">
        <f>IF($B526="","",N($C526)+N($D526))</f>
        <v/>
      </c>
      <c r="F526" s="38"/>
      <c r="G526" s="30" t="str">
        <f>IF($M526="","",MAX(0,IF($F526="",TODAY(),$F526)-$M526))</f>
        <v/>
      </c>
      <c r="H526" s="45" t="str">
        <f>IF($B526="","",IF(N($G526)=0,0,ROUND(N($C526)*IFERROR(INDEX(Contratos!$O$5:$O$204,MATCH($B526,Contratos!$A$5:$A$204,0)),0)*$G526,0)))</f>
        <v/>
      </c>
      <c r="I526" s="39"/>
      <c r="J526" s="45" t="str">
        <f>IF($B526="","",N($E526)+N($H526)-N($I526))</f>
        <v/>
      </c>
      <c r="K526" s="46" t="str">
        <f>IF($B526="","",IF(N($I526)&lt;=0,"Pendiente",IF(N($J526)&lt;=0,"Pagado","Parcial")))</f>
        <v/>
      </c>
      <c r="L526" s="45" t="str">
        <f>IF($B526="","",MIN(N($I526),N($C526)+N($H526)))</f>
        <v/>
      </c>
      <c r="M526" s="33" t="str">
        <f>IF(OR($A526="",$B526=""),"",IFERROR(IF(N(INDEX(Contratos!$N$5:$N$204,MATCH($B526,Contratos!$A$5:$A$204,0)))&lt;1,"",DATE(YEAR($A526),MONTH($A526),MIN(INDEX(Contratos!$N$5:$N$204,MATCH($B526,Contratos!$A$5:$A$204,0)),DAY(EOMONTH($A526,0))))),""))</f>
        <v/>
      </c>
    </row>
    <row r="527" spans="1:13" x14ac:dyDescent="0.25">
      <c r="A527" s="44"/>
      <c r="B527" s="23"/>
      <c r="C527" s="45" t="str">
        <f>IF($B527="","",IFERROR(INDEX(Contratos!$G$5:$G$204,MATCH($B527,Contratos!$A$5:$A$204,0)),""))</f>
        <v/>
      </c>
      <c r="D527" s="26"/>
      <c r="E527" s="45" t="str">
        <f>IF($B527="","",N($C527)+N($D527))</f>
        <v/>
      </c>
      <c r="F527" s="25"/>
      <c r="G527" s="30" t="str">
        <f>IF($M527="","",MAX(0,IF($F527="",TODAY(),$F527)-$M527))</f>
        <v/>
      </c>
      <c r="H527" s="45" t="str">
        <f>IF($B527="","",IF(N($G527)=0,0,ROUND(N($C527)*IFERROR(INDEX(Contratos!$O$5:$O$204,MATCH($B527,Contratos!$A$5:$A$204,0)),0)*$G527,0)))</f>
        <v/>
      </c>
      <c r="I527" s="26"/>
      <c r="J527" s="45" t="str">
        <f>IF($B527="","",N($E527)+N($H527)-N($I527))</f>
        <v/>
      </c>
      <c r="K527" s="46" t="str">
        <f>IF($B527="","",IF(N($I527)&lt;=0,"Pendiente",IF(N($J527)&lt;=0,"Pagado","Parcial")))</f>
        <v/>
      </c>
      <c r="L527" s="45" t="str">
        <f>IF($B527="","",MIN(N($I527),N($C527)+N($H527)))</f>
        <v/>
      </c>
      <c r="M527" s="33" t="str">
        <f>IF(OR($A527="",$B527=""),"",IFERROR(IF(N(INDEX(Contratos!$N$5:$N$204,MATCH($B527,Contratos!$A$5:$A$204,0)))&lt;1,"",DATE(YEAR($A527),MONTH($A527),MIN(INDEX(Contratos!$N$5:$N$204,MATCH($B527,Contratos!$A$5:$A$204,0)),DAY(EOMONTH($A527,0))))),""))</f>
        <v/>
      </c>
    </row>
    <row r="528" spans="1:13" x14ac:dyDescent="0.25">
      <c r="A528" s="47"/>
      <c r="B528" s="36"/>
      <c r="C528" s="45" t="str">
        <f>IF($B528="","",IFERROR(INDEX(Contratos!$G$5:$G$204,MATCH($B528,Contratos!$A$5:$A$204,0)),""))</f>
        <v/>
      </c>
      <c r="D528" s="39"/>
      <c r="E528" s="45" t="str">
        <f>IF($B528="","",N($C528)+N($D528))</f>
        <v/>
      </c>
      <c r="F528" s="38"/>
      <c r="G528" s="30" t="str">
        <f>IF($M528="","",MAX(0,IF($F528="",TODAY(),$F528)-$M528))</f>
        <v/>
      </c>
      <c r="H528" s="45" t="str">
        <f>IF($B528="","",IF(N($G528)=0,0,ROUND(N($C528)*IFERROR(INDEX(Contratos!$O$5:$O$204,MATCH($B528,Contratos!$A$5:$A$204,0)),0)*$G528,0)))</f>
        <v/>
      </c>
      <c r="I528" s="39"/>
      <c r="J528" s="45" t="str">
        <f>IF($B528="","",N($E528)+N($H528)-N($I528))</f>
        <v/>
      </c>
      <c r="K528" s="46" t="str">
        <f>IF($B528="","",IF(N($I528)&lt;=0,"Pendiente",IF(N($J528)&lt;=0,"Pagado","Parcial")))</f>
        <v/>
      </c>
      <c r="L528" s="45" t="str">
        <f>IF($B528="","",MIN(N($I528),N($C528)+N($H528)))</f>
        <v/>
      </c>
      <c r="M528" s="33" t="str">
        <f>IF(OR($A528="",$B528=""),"",IFERROR(IF(N(INDEX(Contratos!$N$5:$N$204,MATCH($B528,Contratos!$A$5:$A$204,0)))&lt;1,"",DATE(YEAR($A528),MONTH($A528),MIN(INDEX(Contratos!$N$5:$N$204,MATCH($B528,Contratos!$A$5:$A$204,0)),DAY(EOMONTH($A528,0))))),""))</f>
        <v/>
      </c>
    </row>
    <row r="529" spans="1:13" x14ac:dyDescent="0.25">
      <c r="A529" s="44"/>
      <c r="B529" s="23"/>
      <c r="C529" s="45" t="str">
        <f>IF($B529="","",IFERROR(INDEX(Contratos!$G$5:$G$204,MATCH($B529,Contratos!$A$5:$A$204,0)),""))</f>
        <v/>
      </c>
      <c r="D529" s="26"/>
      <c r="E529" s="45" t="str">
        <f>IF($B529="","",N($C529)+N($D529))</f>
        <v/>
      </c>
      <c r="F529" s="25"/>
      <c r="G529" s="30" t="str">
        <f>IF($M529="","",MAX(0,IF($F529="",TODAY(),$F529)-$M529))</f>
        <v/>
      </c>
      <c r="H529" s="45" t="str">
        <f>IF($B529="","",IF(N($G529)=0,0,ROUND(N($C529)*IFERROR(INDEX(Contratos!$O$5:$O$204,MATCH($B529,Contratos!$A$5:$A$204,0)),0)*$G529,0)))</f>
        <v/>
      </c>
      <c r="I529" s="26"/>
      <c r="J529" s="45" t="str">
        <f>IF($B529="","",N($E529)+N($H529)-N($I529))</f>
        <v/>
      </c>
      <c r="K529" s="46" t="str">
        <f>IF($B529="","",IF(N($I529)&lt;=0,"Pendiente",IF(N($J529)&lt;=0,"Pagado","Parcial")))</f>
        <v/>
      </c>
      <c r="L529" s="45" t="str">
        <f>IF($B529="","",MIN(N($I529),N($C529)+N($H529)))</f>
        <v/>
      </c>
      <c r="M529" s="33" t="str">
        <f>IF(OR($A529="",$B529=""),"",IFERROR(IF(N(INDEX(Contratos!$N$5:$N$204,MATCH($B529,Contratos!$A$5:$A$204,0)))&lt;1,"",DATE(YEAR($A529),MONTH($A529),MIN(INDEX(Contratos!$N$5:$N$204,MATCH($B529,Contratos!$A$5:$A$204,0)),DAY(EOMONTH($A529,0))))),""))</f>
        <v/>
      </c>
    </row>
    <row r="530" spans="1:13" x14ac:dyDescent="0.25">
      <c r="A530" s="47"/>
      <c r="B530" s="36"/>
      <c r="C530" s="45" t="str">
        <f>IF($B530="","",IFERROR(INDEX(Contratos!$G$5:$G$204,MATCH($B530,Contratos!$A$5:$A$204,0)),""))</f>
        <v/>
      </c>
      <c r="D530" s="39"/>
      <c r="E530" s="45" t="str">
        <f>IF($B530="","",N($C530)+N($D530))</f>
        <v/>
      </c>
      <c r="F530" s="38"/>
      <c r="G530" s="30" t="str">
        <f>IF($M530="","",MAX(0,IF($F530="",TODAY(),$F530)-$M530))</f>
        <v/>
      </c>
      <c r="H530" s="45" t="str">
        <f>IF($B530="","",IF(N($G530)=0,0,ROUND(N($C530)*IFERROR(INDEX(Contratos!$O$5:$O$204,MATCH($B530,Contratos!$A$5:$A$204,0)),0)*$G530,0)))</f>
        <v/>
      </c>
      <c r="I530" s="39"/>
      <c r="J530" s="45" t="str">
        <f>IF($B530="","",N($E530)+N($H530)-N($I530))</f>
        <v/>
      </c>
      <c r="K530" s="46" t="str">
        <f>IF($B530="","",IF(N($I530)&lt;=0,"Pendiente",IF(N($J530)&lt;=0,"Pagado","Parcial")))</f>
        <v/>
      </c>
      <c r="L530" s="45" t="str">
        <f>IF($B530="","",MIN(N($I530),N($C530)+N($H530)))</f>
        <v/>
      </c>
      <c r="M530" s="33" t="str">
        <f>IF(OR($A530="",$B530=""),"",IFERROR(IF(N(INDEX(Contratos!$N$5:$N$204,MATCH($B530,Contratos!$A$5:$A$204,0)))&lt;1,"",DATE(YEAR($A530),MONTH($A530),MIN(INDEX(Contratos!$N$5:$N$204,MATCH($B530,Contratos!$A$5:$A$204,0)),DAY(EOMONTH($A530,0))))),""))</f>
        <v/>
      </c>
    </row>
    <row r="531" spans="1:13" x14ac:dyDescent="0.25">
      <c r="A531" s="44"/>
      <c r="B531" s="23"/>
      <c r="C531" s="45" t="str">
        <f>IF($B531="","",IFERROR(INDEX(Contratos!$G$5:$G$204,MATCH($B531,Contratos!$A$5:$A$204,0)),""))</f>
        <v/>
      </c>
      <c r="D531" s="26"/>
      <c r="E531" s="45" t="str">
        <f>IF($B531="","",N($C531)+N($D531))</f>
        <v/>
      </c>
      <c r="F531" s="25"/>
      <c r="G531" s="30" t="str">
        <f>IF($M531="","",MAX(0,IF($F531="",TODAY(),$F531)-$M531))</f>
        <v/>
      </c>
      <c r="H531" s="45" t="str">
        <f>IF($B531="","",IF(N($G531)=0,0,ROUND(N($C531)*IFERROR(INDEX(Contratos!$O$5:$O$204,MATCH($B531,Contratos!$A$5:$A$204,0)),0)*$G531,0)))</f>
        <v/>
      </c>
      <c r="I531" s="26"/>
      <c r="J531" s="45" t="str">
        <f>IF($B531="","",N($E531)+N($H531)-N($I531))</f>
        <v/>
      </c>
      <c r="K531" s="46" t="str">
        <f>IF($B531="","",IF(N($I531)&lt;=0,"Pendiente",IF(N($J531)&lt;=0,"Pagado","Parcial")))</f>
        <v/>
      </c>
      <c r="L531" s="45" t="str">
        <f>IF($B531="","",MIN(N($I531),N($C531)+N($H531)))</f>
        <v/>
      </c>
      <c r="M531" s="33" t="str">
        <f>IF(OR($A531="",$B531=""),"",IFERROR(IF(N(INDEX(Contratos!$N$5:$N$204,MATCH($B531,Contratos!$A$5:$A$204,0)))&lt;1,"",DATE(YEAR($A531),MONTH($A531),MIN(INDEX(Contratos!$N$5:$N$204,MATCH($B531,Contratos!$A$5:$A$204,0)),DAY(EOMONTH($A531,0))))),""))</f>
        <v/>
      </c>
    </row>
    <row r="532" spans="1:13" x14ac:dyDescent="0.25">
      <c r="A532" s="47"/>
      <c r="B532" s="36"/>
      <c r="C532" s="45" t="str">
        <f>IF($B532="","",IFERROR(INDEX(Contratos!$G$5:$G$204,MATCH($B532,Contratos!$A$5:$A$204,0)),""))</f>
        <v/>
      </c>
      <c r="D532" s="39"/>
      <c r="E532" s="45" t="str">
        <f>IF($B532="","",N($C532)+N($D532))</f>
        <v/>
      </c>
      <c r="F532" s="38"/>
      <c r="G532" s="30" t="str">
        <f>IF($M532="","",MAX(0,IF($F532="",TODAY(),$F532)-$M532))</f>
        <v/>
      </c>
      <c r="H532" s="45" t="str">
        <f>IF($B532="","",IF(N($G532)=0,0,ROUND(N($C532)*IFERROR(INDEX(Contratos!$O$5:$O$204,MATCH($B532,Contratos!$A$5:$A$204,0)),0)*$G532,0)))</f>
        <v/>
      </c>
      <c r="I532" s="39"/>
      <c r="J532" s="45" t="str">
        <f>IF($B532="","",N($E532)+N($H532)-N($I532))</f>
        <v/>
      </c>
      <c r="K532" s="46" t="str">
        <f>IF($B532="","",IF(N($I532)&lt;=0,"Pendiente",IF(N($J532)&lt;=0,"Pagado","Parcial")))</f>
        <v/>
      </c>
      <c r="L532" s="45" t="str">
        <f>IF($B532="","",MIN(N($I532),N($C532)+N($H532)))</f>
        <v/>
      </c>
      <c r="M532" s="33" t="str">
        <f>IF(OR($A532="",$B532=""),"",IFERROR(IF(N(INDEX(Contratos!$N$5:$N$204,MATCH($B532,Contratos!$A$5:$A$204,0)))&lt;1,"",DATE(YEAR($A532),MONTH($A532),MIN(INDEX(Contratos!$N$5:$N$204,MATCH($B532,Contratos!$A$5:$A$204,0)),DAY(EOMONTH($A532,0))))),""))</f>
        <v/>
      </c>
    </row>
    <row r="533" spans="1:13" x14ac:dyDescent="0.25">
      <c r="A533" s="44"/>
      <c r="B533" s="23"/>
      <c r="C533" s="45" t="str">
        <f>IF($B533="","",IFERROR(INDEX(Contratos!$G$5:$G$204,MATCH($B533,Contratos!$A$5:$A$204,0)),""))</f>
        <v/>
      </c>
      <c r="D533" s="26"/>
      <c r="E533" s="45" t="str">
        <f>IF($B533="","",N($C533)+N($D533))</f>
        <v/>
      </c>
      <c r="F533" s="25"/>
      <c r="G533" s="30" t="str">
        <f>IF($M533="","",MAX(0,IF($F533="",TODAY(),$F533)-$M533))</f>
        <v/>
      </c>
      <c r="H533" s="45" t="str">
        <f>IF($B533="","",IF(N($G533)=0,0,ROUND(N($C533)*IFERROR(INDEX(Contratos!$O$5:$O$204,MATCH($B533,Contratos!$A$5:$A$204,0)),0)*$G533,0)))</f>
        <v/>
      </c>
      <c r="I533" s="26"/>
      <c r="J533" s="45" t="str">
        <f>IF($B533="","",N($E533)+N($H533)-N($I533))</f>
        <v/>
      </c>
      <c r="K533" s="46" t="str">
        <f>IF($B533="","",IF(N($I533)&lt;=0,"Pendiente",IF(N($J533)&lt;=0,"Pagado","Parcial")))</f>
        <v/>
      </c>
      <c r="L533" s="45" t="str">
        <f>IF($B533="","",MIN(N($I533),N($C533)+N($H533)))</f>
        <v/>
      </c>
      <c r="M533" s="33" t="str">
        <f>IF(OR($A533="",$B533=""),"",IFERROR(IF(N(INDEX(Contratos!$N$5:$N$204,MATCH($B533,Contratos!$A$5:$A$204,0)))&lt;1,"",DATE(YEAR($A533),MONTH($A533),MIN(INDEX(Contratos!$N$5:$N$204,MATCH($B533,Contratos!$A$5:$A$204,0)),DAY(EOMONTH($A533,0))))),""))</f>
        <v/>
      </c>
    </row>
    <row r="534" spans="1:13" x14ac:dyDescent="0.25">
      <c r="A534" s="47"/>
      <c r="B534" s="36"/>
      <c r="C534" s="45" t="str">
        <f>IF($B534="","",IFERROR(INDEX(Contratos!$G$5:$G$204,MATCH($B534,Contratos!$A$5:$A$204,0)),""))</f>
        <v/>
      </c>
      <c r="D534" s="39"/>
      <c r="E534" s="45" t="str">
        <f>IF($B534="","",N($C534)+N($D534))</f>
        <v/>
      </c>
      <c r="F534" s="38"/>
      <c r="G534" s="30" t="str">
        <f>IF($M534="","",MAX(0,IF($F534="",TODAY(),$F534)-$M534))</f>
        <v/>
      </c>
      <c r="H534" s="45" t="str">
        <f>IF($B534="","",IF(N($G534)=0,0,ROUND(N($C534)*IFERROR(INDEX(Contratos!$O$5:$O$204,MATCH($B534,Contratos!$A$5:$A$204,0)),0)*$G534,0)))</f>
        <v/>
      </c>
      <c r="I534" s="39"/>
      <c r="J534" s="45" t="str">
        <f>IF($B534="","",N($E534)+N($H534)-N($I534))</f>
        <v/>
      </c>
      <c r="K534" s="46" t="str">
        <f>IF($B534="","",IF(N($I534)&lt;=0,"Pendiente",IF(N($J534)&lt;=0,"Pagado","Parcial")))</f>
        <v/>
      </c>
      <c r="L534" s="45" t="str">
        <f>IF($B534="","",MIN(N($I534),N($C534)+N($H534)))</f>
        <v/>
      </c>
      <c r="M534" s="33" t="str">
        <f>IF(OR($A534="",$B534=""),"",IFERROR(IF(N(INDEX(Contratos!$N$5:$N$204,MATCH($B534,Contratos!$A$5:$A$204,0)))&lt;1,"",DATE(YEAR($A534),MONTH($A534),MIN(INDEX(Contratos!$N$5:$N$204,MATCH($B534,Contratos!$A$5:$A$204,0)),DAY(EOMONTH($A534,0))))),""))</f>
        <v/>
      </c>
    </row>
    <row r="535" spans="1:13" x14ac:dyDescent="0.25">
      <c r="A535" s="44"/>
      <c r="B535" s="23"/>
      <c r="C535" s="45" t="str">
        <f>IF($B535="","",IFERROR(INDEX(Contratos!$G$5:$G$204,MATCH($B535,Contratos!$A$5:$A$204,0)),""))</f>
        <v/>
      </c>
      <c r="D535" s="26"/>
      <c r="E535" s="45" t="str">
        <f>IF($B535="","",N($C535)+N($D535))</f>
        <v/>
      </c>
      <c r="F535" s="25"/>
      <c r="G535" s="30" t="str">
        <f>IF($M535="","",MAX(0,IF($F535="",TODAY(),$F535)-$M535))</f>
        <v/>
      </c>
      <c r="H535" s="45" t="str">
        <f>IF($B535="","",IF(N($G535)=0,0,ROUND(N($C535)*IFERROR(INDEX(Contratos!$O$5:$O$204,MATCH($B535,Contratos!$A$5:$A$204,0)),0)*$G535,0)))</f>
        <v/>
      </c>
      <c r="I535" s="26"/>
      <c r="J535" s="45" t="str">
        <f>IF($B535="","",N($E535)+N($H535)-N($I535))</f>
        <v/>
      </c>
      <c r="K535" s="46" t="str">
        <f>IF($B535="","",IF(N($I535)&lt;=0,"Pendiente",IF(N($J535)&lt;=0,"Pagado","Parcial")))</f>
        <v/>
      </c>
      <c r="L535" s="45" t="str">
        <f>IF($B535="","",MIN(N($I535),N($C535)+N($H535)))</f>
        <v/>
      </c>
      <c r="M535" s="33" t="str">
        <f>IF(OR($A535="",$B535=""),"",IFERROR(IF(N(INDEX(Contratos!$N$5:$N$204,MATCH($B535,Contratos!$A$5:$A$204,0)))&lt;1,"",DATE(YEAR($A535),MONTH($A535),MIN(INDEX(Contratos!$N$5:$N$204,MATCH($B535,Contratos!$A$5:$A$204,0)),DAY(EOMONTH($A535,0))))),""))</f>
        <v/>
      </c>
    </row>
    <row r="536" spans="1:13" x14ac:dyDescent="0.25">
      <c r="A536" s="47"/>
      <c r="B536" s="36"/>
      <c r="C536" s="45" t="str">
        <f>IF($B536="","",IFERROR(INDEX(Contratos!$G$5:$G$204,MATCH($B536,Contratos!$A$5:$A$204,0)),""))</f>
        <v/>
      </c>
      <c r="D536" s="39"/>
      <c r="E536" s="45" t="str">
        <f>IF($B536="","",N($C536)+N($D536))</f>
        <v/>
      </c>
      <c r="F536" s="38"/>
      <c r="G536" s="30" t="str">
        <f>IF($M536="","",MAX(0,IF($F536="",TODAY(),$F536)-$M536))</f>
        <v/>
      </c>
      <c r="H536" s="45" t="str">
        <f>IF($B536="","",IF(N($G536)=0,0,ROUND(N($C536)*IFERROR(INDEX(Contratos!$O$5:$O$204,MATCH($B536,Contratos!$A$5:$A$204,0)),0)*$G536,0)))</f>
        <v/>
      </c>
      <c r="I536" s="39"/>
      <c r="J536" s="45" t="str">
        <f>IF($B536="","",N($E536)+N($H536)-N($I536))</f>
        <v/>
      </c>
      <c r="K536" s="46" t="str">
        <f>IF($B536="","",IF(N($I536)&lt;=0,"Pendiente",IF(N($J536)&lt;=0,"Pagado","Parcial")))</f>
        <v/>
      </c>
      <c r="L536" s="45" t="str">
        <f>IF($B536="","",MIN(N($I536),N($C536)+N($H536)))</f>
        <v/>
      </c>
      <c r="M536" s="33" t="str">
        <f>IF(OR($A536="",$B536=""),"",IFERROR(IF(N(INDEX(Contratos!$N$5:$N$204,MATCH($B536,Contratos!$A$5:$A$204,0)))&lt;1,"",DATE(YEAR($A536),MONTH($A536),MIN(INDEX(Contratos!$N$5:$N$204,MATCH($B536,Contratos!$A$5:$A$204,0)),DAY(EOMONTH($A536,0))))),""))</f>
        <v/>
      </c>
    </row>
    <row r="537" spans="1:13" x14ac:dyDescent="0.25">
      <c r="A537" s="44"/>
      <c r="B537" s="23"/>
      <c r="C537" s="45" t="str">
        <f>IF($B537="","",IFERROR(INDEX(Contratos!$G$5:$G$204,MATCH($B537,Contratos!$A$5:$A$204,0)),""))</f>
        <v/>
      </c>
      <c r="D537" s="26"/>
      <c r="E537" s="45" t="str">
        <f>IF($B537="","",N($C537)+N($D537))</f>
        <v/>
      </c>
      <c r="F537" s="25"/>
      <c r="G537" s="30" t="str">
        <f>IF($M537="","",MAX(0,IF($F537="",TODAY(),$F537)-$M537))</f>
        <v/>
      </c>
      <c r="H537" s="45" t="str">
        <f>IF($B537="","",IF(N($G537)=0,0,ROUND(N($C537)*IFERROR(INDEX(Contratos!$O$5:$O$204,MATCH($B537,Contratos!$A$5:$A$204,0)),0)*$G537,0)))</f>
        <v/>
      </c>
      <c r="I537" s="26"/>
      <c r="J537" s="45" t="str">
        <f>IF($B537="","",N($E537)+N($H537)-N($I537))</f>
        <v/>
      </c>
      <c r="K537" s="46" t="str">
        <f>IF($B537="","",IF(N($I537)&lt;=0,"Pendiente",IF(N($J537)&lt;=0,"Pagado","Parcial")))</f>
        <v/>
      </c>
      <c r="L537" s="45" t="str">
        <f>IF($B537="","",MIN(N($I537),N($C537)+N($H537)))</f>
        <v/>
      </c>
      <c r="M537" s="33" t="str">
        <f>IF(OR($A537="",$B537=""),"",IFERROR(IF(N(INDEX(Contratos!$N$5:$N$204,MATCH($B537,Contratos!$A$5:$A$204,0)))&lt;1,"",DATE(YEAR($A537),MONTH($A537),MIN(INDEX(Contratos!$N$5:$N$204,MATCH($B537,Contratos!$A$5:$A$204,0)),DAY(EOMONTH($A537,0))))),""))</f>
        <v/>
      </c>
    </row>
    <row r="538" spans="1:13" x14ac:dyDescent="0.25">
      <c r="A538" s="47"/>
      <c r="B538" s="36"/>
      <c r="C538" s="45" t="str">
        <f>IF($B538="","",IFERROR(INDEX(Contratos!$G$5:$G$204,MATCH($B538,Contratos!$A$5:$A$204,0)),""))</f>
        <v/>
      </c>
      <c r="D538" s="39"/>
      <c r="E538" s="45" t="str">
        <f>IF($B538="","",N($C538)+N($D538))</f>
        <v/>
      </c>
      <c r="F538" s="38"/>
      <c r="G538" s="30" t="str">
        <f>IF($M538="","",MAX(0,IF($F538="",TODAY(),$F538)-$M538))</f>
        <v/>
      </c>
      <c r="H538" s="45" t="str">
        <f>IF($B538="","",IF(N($G538)=0,0,ROUND(N($C538)*IFERROR(INDEX(Contratos!$O$5:$O$204,MATCH($B538,Contratos!$A$5:$A$204,0)),0)*$G538,0)))</f>
        <v/>
      </c>
      <c r="I538" s="39"/>
      <c r="J538" s="45" t="str">
        <f>IF($B538="","",N($E538)+N($H538)-N($I538))</f>
        <v/>
      </c>
      <c r="K538" s="46" t="str">
        <f>IF($B538="","",IF(N($I538)&lt;=0,"Pendiente",IF(N($J538)&lt;=0,"Pagado","Parcial")))</f>
        <v/>
      </c>
      <c r="L538" s="45" t="str">
        <f>IF($B538="","",MIN(N($I538),N($C538)+N($H538)))</f>
        <v/>
      </c>
      <c r="M538" s="33" t="str">
        <f>IF(OR($A538="",$B538=""),"",IFERROR(IF(N(INDEX(Contratos!$N$5:$N$204,MATCH($B538,Contratos!$A$5:$A$204,0)))&lt;1,"",DATE(YEAR($A538),MONTH($A538),MIN(INDEX(Contratos!$N$5:$N$204,MATCH($B538,Contratos!$A$5:$A$204,0)),DAY(EOMONTH($A538,0))))),""))</f>
        <v/>
      </c>
    </row>
    <row r="539" spans="1:13" x14ac:dyDescent="0.25">
      <c r="A539" s="44"/>
      <c r="B539" s="23"/>
      <c r="C539" s="45" t="str">
        <f>IF($B539="","",IFERROR(INDEX(Contratos!$G$5:$G$204,MATCH($B539,Contratos!$A$5:$A$204,0)),""))</f>
        <v/>
      </c>
      <c r="D539" s="26"/>
      <c r="E539" s="45" t="str">
        <f>IF($B539="","",N($C539)+N($D539))</f>
        <v/>
      </c>
      <c r="F539" s="25"/>
      <c r="G539" s="30" t="str">
        <f>IF($M539="","",MAX(0,IF($F539="",TODAY(),$F539)-$M539))</f>
        <v/>
      </c>
      <c r="H539" s="45" t="str">
        <f>IF($B539="","",IF(N($G539)=0,0,ROUND(N($C539)*IFERROR(INDEX(Contratos!$O$5:$O$204,MATCH($B539,Contratos!$A$5:$A$204,0)),0)*$G539,0)))</f>
        <v/>
      </c>
      <c r="I539" s="26"/>
      <c r="J539" s="45" t="str">
        <f>IF($B539="","",N($E539)+N($H539)-N($I539))</f>
        <v/>
      </c>
      <c r="K539" s="46" t="str">
        <f>IF($B539="","",IF(N($I539)&lt;=0,"Pendiente",IF(N($J539)&lt;=0,"Pagado","Parcial")))</f>
        <v/>
      </c>
      <c r="L539" s="45" t="str">
        <f>IF($B539="","",MIN(N($I539),N($C539)+N($H539)))</f>
        <v/>
      </c>
      <c r="M539" s="33" t="str">
        <f>IF(OR($A539="",$B539=""),"",IFERROR(IF(N(INDEX(Contratos!$N$5:$N$204,MATCH($B539,Contratos!$A$5:$A$204,0)))&lt;1,"",DATE(YEAR($A539),MONTH($A539),MIN(INDEX(Contratos!$N$5:$N$204,MATCH($B539,Contratos!$A$5:$A$204,0)),DAY(EOMONTH($A539,0))))),""))</f>
        <v/>
      </c>
    </row>
    <row r="540" spans="1:13" x14ac:dyDescent="0.25">
      <c r="A540" s="47"/>
      <c r="B540" s="36"/>
      <c r="C540" s="45" t="str">
        <f>IF($B540="","",IFERROR(INDEX(Contratos!$G$5:$G$204,MATCH($B540,Contratos!$A$5:$A$204,0)),""))</f>
        <v/>
      </c>
      <c r="D540" s="39"/>
      <c r="E540" s="45" t="str">
        <f>IF($B540="","",N($C540)+N($D540))</f>
        <v/>
      </c>
      <c r="F540" s="38"/>
      <c r="G540" s="30" t="str">
        <f>IF($M540="","",MAX(0,IF($F540="",TODAY(),$F540)-$M540))</f>
        <v/>
      </c>
      <c r="H540" s="45" t="str">
        <f>IF($B540="","",IF(N($G540)=0,0,ROUND(N($C540)*IFERROR(INDEX(Contratos!$O$5:$O$204,MATCH($B540,Contratos!$A$5:$A$204,0)),0)*$G540,0)))</f>
        <v/>
      </c>
      <c r="I540" s="39"/>
      <c r="J540" s="45" t="str">
        <f>IF($B540="","",N($E540)+N($H540)-N($I540))</f>
        <v/>
      </c>
      <c r="K540" s="46" t="str">
        <f>IF($B540="","",IF(N($I540)&lt;=0,"Pendiente",IF(N($J540)&lt;=0,"Pagado","Parcial")))</f>
        <v/>
      </c>
      <c r="L540" s="45" t="str">
        <f>IF($B540="","",MIN(N($I540),N($C540)+N($H540)))</f>
        <v/>
      </c>
      <c r="M540" s="33" t="str">
        <f>IF(OR($A540="",$B540=""),"",IFERROR(IF(N(INDEX(Contratos!$N$5:$N$204,MATCH($B540,Contratos!$A$5:$A$204,0)))&lt;1,"",DATE(YEAR($A540),MONTH($A540),MIN(INDEX(Contratos!$N$5:$N$204,MATCH($B540,Contratos!$A$5:$A$204,0)),DAY(EOMONTH($A540,0))))),""))</f>
        <v/>
      </c>
    </row>
    <row r="541" spans="1:13" x14ac:dyDescent="0.25">
      <c r="A541" s="44"/>
      <c r="B541" s="23"/>
      <c r="C541" s="45" t="str">
        <f>IF($B541="","",IFERROR(INDEX(Contratos!$G$5:$G$204,MATCH($B541,Contratos!$A$5:$A$204,0)),""))</f>
        <v/>
      </c>
      <c r="D541" s="26"/>
      <c r="E541" s="45" t="str">
        <f>IF($B541="","",N($C541)+N($D541))</f>
        <v/>
      </c>
      <c r="F541" s="25"/>
      <c r="G541" s="30" t="str">
        <f>IF($M541="","",MAX(0,IF($F541="",TODAY(),$F541)-$M541))</f>
        <v/>
      </c>
      <c r="H541" s="45" t="str">
        <f>IF($B541="","",IF(N($G541)=0,0,ROUND(N($C541)*IFERROR(INDEX(Contratos!$O$5:$O$204,MATCH($B541,Contratos!$A$5:$A$204,0)),0)*$G541,0)))</f>
        <v/>
      </c>
      <c r="I541" s="26"/>
      <c r="J541" s="45" t="str">
        <f>IF($B541="","",N($E541)+N($H541)-N($I541))</f>
        <v/>
      </c>
      <c r="K541" s="46" t="str">
        <f>IF($B541="","",IF(N($I541)&lt;=0,"Pendiente",IF(N($J541)&lt;=0,"Pagado","Parcial")))</f>
        <v/>
      </c>
      <c r="L541" s="45" t="str">
        <f>IF($B541="","",MIN(N($I541),N($C541)+N($H541)))</f>
        <v/>
      </c>
      <c r="M541" s="33" t="str">
        <f>IF(OR($A541="",$B541=""),"",IFERROR(IF(N(INDEX(Contratos!$N$5:$N$204,MATCH($B541,Contratos!$A$5:$A$204,0)))&lt;1,"",DATE(YEAR($A541),MONTH($A541),MIN(INDEX(Contratos!$N$5:$N$204,MATCH($B541,Contratos!$A$5:$A$204,0)),DAY(EOMONTH($A541,0))))),""))</f>
        <v/>
      </c>
    </row>
    <row r="542" spans="1:13" x14ac:dyDescent="0.25">
      <c r="A542" s="47"/>
      <c r="B542" s="36"/>
      <c r="C542" s="45" t="str">
        <f>IF($B542="","",IFERROR(INDEX(Contratos!$G$5:$G$204,MATCH($B542,Contratos!$A$5:$A$204,0)),""))</f>
        <v/>
      </c>
      <c r="D542" s="39"/>
      <c r="E542" s="45" t="str">
        <f>IF($B542="","",N($C542)+N($D542))</f>
        <v/>
      </c>
      <c r="F542" s="38"/>
      <c r="G542" s="30" t="str">
        <f>IF($M542="","",MAX(0,IF($F542="",TODAY(),$F542)-$M542))</f>
        <v/>
      </c>
      <c r="H542" s="45" t="str">
        <f>IF($B542="","",IF(N($G542)=0,0,ROUND(N($C542)*IFERROR(INDEX(Contratos!$O$5:$O$204,MATCH($B542,Contratos!$A$5:$A$204,0)),0)*$G542,0)))</f>
        <v/>
      </c>
      <c r="I542" s="39"/>
      <c r="J542" s="45" t="str">
        <f>IF($B542="","",N($E542)+N($H542)-N($I542))</f>
        <v/>
      </c>
      <c r="K542" s="46" t="str">
        <f>IF($B542="","",IF(N($I542)&lt;=0,"Pendiente",IF(N($J542)&lt;=0,"Pagado","Parcial")))</f>
        <v/>
      </c>
      <c r="L542" s="45" t="str">
        <f>IF($B542="","",MIN(N($I542),N($C542)+N($H542)))</f>
        <v/>
      </c>
      <c r="M542" s="33" t="str">
        <f>IF(OR($A542="",$B542=""),"",IFERROR(IF(N(INDEX(Contratos!$N$5:$N$204,MATCH($B542,Contratos!$A$5:$A$204,0)))&lt;1,"",DATE(YEAR($A542),MONTH($A542),MIN(INDEX(Contratos!$N$5:$N$204,MATCH($B542,Contratos!$A$5:$A$204,0)),DAY(EOMONTH($A542,0))))),""))</f>
        <v/>
      </c>
    </row>
    <row r="543" spans="1:13" x14ac:dyDescent="0.25">
      <c r="A543" s="44"/>
      <c r="B543" s="23"/>
      <c r="C543" s="45" t="str">
        <f>IF($B543="","",IFERROR(INDEX(Contratos!$G$5:$G$204,MATCH($B543,Contratos!$A$5:$A$204,0)),""))</f>
        <v/>
      </c>
      <c r="D543" s="26"/>
      <c r="E543" s="45" t="str">
        <f>IF($B543="","",N($C543)+N($D543))</f>
        <v/>
      </c>
      <c r="F543" s="25"/>
      <c r="G543" s="30" t="str">
        <f>IF($M543="","",MAX(0,IF($F543="",TODAY(),$F543)-$M543))</f>
        <v/>
      </c>
      <c r="H543" s="45" t="str">
        <f>IF($B543="","",IF(N($G543)=0,0,ROUND(N($C543)*IFERROR(INDEX(Contratos!$O$5:$O$204,MATCH($B543,Contratos!$A$5:$A$204,0)),0)*$G543,0)))</f>
        <v/>
      </c>
      <c r="I543" s="26"/>
      <c r="J543" s="45" t="str">
        <f>IF($B543="","",N($E543)+N($H543)-N($I543))</f>
        <v/>
      </c>
      <c r="K543" s="46" t="str">
        <f>IF($B543="","",IF(N($I543)&lt;=0,"Pendiente",IF(N($J543)&lt;=0,"Pagado","Parcial")))</f>
        <v/>
      </c>
      <c r="L543" s="45" t="str">
        <f>IF($B543="","",MIN(N($I543),N($C543)+N($H543)))</f>
        <v/>
      </c>
      <c r="M543" s="33" t="str">
        <f>IF(OR($A543="",$B543=""),"",IFERROR(IF(N(INDEX(Contratos!$N$5:$N$204,MATCH($B543,Contratos!$A$5:$A$204,0)))&lt;1,"",DATE(YEAR($A543),MONTH($A543),MIN(INDEX(Contratos!$N$5:$N$204,MATCH($B543,Contratos!$A$5:$A$204,0)),DAY(EOMONTH($A543,0))))),""))</f>
        <v/>
      </c>
    </row>
    <row r="544" spans="1:13" x14ac:dyDescent="0.25">
      <c r="A544" s="47"/>
      <c r="B544" s="36"/>
      <c r="C544" s="45" t="str">
        <f>IF($B544="","",IFERROR(INDEX(Contratos!$G$5:$G$204,MATCH($B544,Contratos!$A$5:$A$204,0)),""))</f>
        <v/>
      </c>
      <c r="D544" s="39"/>
      <c r="E544" s="45" t="str">
        <f>IF($B544="","",N($C544)+N($D544))</f>
        <v/>
      </c>
      <c r="F544" s="38"/>
      <c r="G544" s="30" t="str">
        <f>IF($M544="","",MAX(0,IF($F544="",TODAY(),$F544)-$M544))</f>
        <v/>
      </c>
      <c r="H544" s="45" t="str">
        <f>IF($B544="","",IF(N($G544)=0,0,ROUND(N($C544)*IFERROR(INDEX(Contratos!$O$5:$O$204,MATCH($B544,Contratos!$A$5:$A$204,0)),0)*$G544,0)))</f>
        <v/>
      </c>
      <c r="I544" s="39"/>
      <c r="J544" s="45" t="str">
        <f>IF($B544="","",N($E544)+N($H544)-N($I544))</f>
        <v/>
      </c>
      <c r="K544" s="46" t="str">
        <f>IF($B544="","",IF(N($I544)&lt;=0,"Pendiente",IF(N($J544)&lt;=0,"Pagado","Parcial")))</f>
        <v/>
      </c>
      <c r="L544" s="45" t="str">
        <f>IF($B544="","",MIN(N($I544),N($C544)+N($H544)))</f>
        <v/>
      </c>
      <c r="M544" s="33" t="str">
        <f>IF(OR($A544="",$B544=""),"",IFERROR(IF(N(INDEX(Contratos!$N$5:$N$204,MATCH($B544,Contratos!$A$5:$A$204,0)))&lt;1,"",DATE(YEAR($A544),MONTH($A544),MIN(INDEX(Contratos!$N$5:$N$204,MATCH($B544,Contratos!$A$5:$A$204,0)),DAY(EOMONTH($A544,0))))),""))</f>
        <v/>
      </c>
    </row>
    <row r="545" spans="1:13" x14ac:dyDescent="0.25">
      <c r="A545" s="44"/>
      <c r="B545" s="23"/>
      <c r="C545" s="45" t="str">
        <f>IF($B545="","",IFERROR(INDEX(Contratos!$G$5:$G$204,MATCH($B545,Contratos!$A$5:$A$204,0)),""))</f>
        <v/>
      </c>
      <c r="D545" s="26"/>
      <c r="E545" s="45" t="str">
        <f>IF($B545="","",N($C545)+N($D545))</f>
        <v/>
      </c>
      <c r="F545" s="25"/>
      <c r="G545" s="30" t="str">
        <f>IF($M545="","",MAX(0,IF($F545="",TODAY(),$F545)-$M545))</f>
        <v/>
      </c>
      <c r="H545" s="45" t="str">
        <f>IF($B545="","",IF(N($G545)=0,0,ROUND(N($C545)*IFERROR(INDEX(Contratos!$O$5:$O$204,MATCH($B545,Contratos!$A$5:$A$204,0)),0)*$G545,0)))</f>
        <v/>
      </c>
      <c r="I545" s="26"/>
      <c r="J545" s="45" t="str">
        <f>IF($B545="","",N($E545)+N($H545)-N($I545))</f>
        <v/>
      </c>
      <c r="K545" s="46" t="str">
        <f>IF($B545="","",IF(N($I545)&lt;=0,"Pendiente",IF(N($J545)&lt;=0,"Pagado","Parcial")))</f>
        <v/>
      </c>
      <c r="L545" s="45" t="str">
        <f>IF($B545="","",MIN(N($I545),N($C545)+N($H545)))</f>
        <v/>
      </c>
      <c r="M545" s="33" t="str">
        <f>IF(OR($A545="",$B545=""),"",IFERROR(IF(N(INDEX(Contratos!$N$5:$N$204,MATCH($B545,Contratos!$A$5:$A$204,0)))&lt;1,"",DATE(YEAR($A545),MONTH($A545),MIN(INDEX(Contratos!$N$5:$N$204,MATCH($B545,Contratos!$A$5:$A$204,0)),DAY(EOMONTH($A545,0))))),""))</f>
        <v/>
      </c>
    </row>
    <row r="546" spans="1:13" x14ac:dyDescent="0.25">
      <c r="A546" s="47"/>
      <c r="B546" s="36"/>
      <c r="C546" s="45" t="str">
        <f>IF($B546="","",IFERROR(INDEX(Contratos!$G$5:$G$204,MATCH($B546,Contratos!$A$5:$A$204,0)),""))</f>
        <v/>
      </c>
      <c r="D546" s="39"/>
      <c r="E546" s="45" t="str">
        <f>IF($B546="","",N($C546)+N($D546))</f>
        <v/>
      </c>
      <c r="F546" s="38"/>
      <c r="G546" s="30" t="str">
        <f>IF($M546="","",MAX(0,IF($F546="",TODAY(),$F546)-$M546))</f>
        <v/>
      </c>
      <c r="H546" s="45" t="str">
        <f>IF($B546="","",IF(N($G546)=0,0,ROUND(N($C546)*IFERROR(INDEX(Contratos!$O$5:$O$204,MATCH($B546,Contratos!$A$5:$A$204,0)),0)*$G546,0)))</f>
        <v/>
      </c>
      <c r="I546" s="39"/>
      <c r="J546" s="45" t="str">
        <f>IF($B546="","",N($E546)+N($H546)-N($I546))</f>
        <v/>
      </c>
      <c r="K546" s="46" t="str">
        <f>IF($B546="","",IF(N($I546)&lt;=0,"Pendiente",IF(N($J546)&lt;=0,"Pagado","Parcial")))</f>
        <v/>
      </c>
      <c r="L546" s="45" t="str">
        <f>IF($B546="","",MIN(N($I546),N($C546)+N($H546)))</f>
        <v/>
      </c>
      <c r="M546" s="33" t="str">
        <f>IF(OR($A546="",$B546=""),"",IFERROR(IF(N(INDEX(Contratos!$N$5:$N$204,MATCH($B546,Contratos!$A$5:$A$204,0)))&lt;1,"",DATE(YEAR($A546),MONTH($A546),MIN(INDEX(Contratos!$N$5:$N$204,MATCH($B546,Contratos!$A$5:$A$204,0)),DAY(EOMONTH($A546,0))))),""))</f>
        <v/>
      </c>
    </row>
    <row r="547" spans="1:13" x14ac:dyDescent="0.25">
      <c r="A547" s="44"/>
      <c r="B547" s="23"/>
      <c r="C547" s="45" t="str">
        <f>IF($B547="","",IFERROR(INDEX(Contratos!$G$5:$G$204,MATCH($B547,Contratos!$A$5:$A$204,0)),""))</f>
        <v/>
      </c>
      <c r="D547" s="26"/>
      <c r="E547" s="45" t="str">
        <f>IF($B547="","",N($C547)+N($D547))</f>
        <v/>
      </c>
      <c r="F547" s="25"/>
      <c r="G547" s="30" t="str">
        <f>IF($M547="","",MAX(0,IF($F547="",TODAY(),$F547)-$M547))</f>
        <v/>
      </c>
      <c r="H547" s="45" t="str">
        <f>IF($B547="","",IF(N($G547)=0,0,ROUND(N($C547)*IFERROR(INDEX(Contratos!$O$5:$O$204,MATCH($B547,Contratos!$A$5:$A$204,0)),0)*$G547,0)))</f>
        <v/>
      </c>
      <c r="I547" s="26"/>
      <c r="J547" s="45" t="str">
        <f>IF($B547="","",N($E547)+N($H547)-N($I547))</f>
        <v/>
      </c>
      <c r="K547" s="46" t="str">
        <f>IF($B547="","",IF(N($I547)&lt;=0,"Pendiente",IF(N($J547)&lt;=0,"Pagado","Parcial")))</f>
        <v/>
      </c>
      <c r="L547" s="45" t="str">
        <f>IF($B547="","",MIN(N($I547),N($C547)+N($H547)))</f>
        <v/>
      </c>
      <c r="M547" s="33" t="str">
        <f>IF(OR($A547="",$B547=""),"",IFERROR(IF(N(INDEX(Contratos!$N$5:$N$204,MATCH($B547,Contratos!$A$5:$A$204,0)))&lt;1,"",DATE(YEAR($A547),MONTH($A547),MIN(INDEX(Contratos!$N$5:$N$204,MATCH($B547,Contratos!$A$5:$A$204,0)),DAY(EOMONTH($A547,0))))),""))</f>
        <v/>
      </c>
    </row>
    <row r="548" spans="1:13" x14ac:dyDescent="0.25">
      <c r="A548" s="47"/>
      <c r="B548" s="36"/>
      <c r="C548" s="45" t="str">
        <f>IF($B548="","",IFERROR(INDEX(Contratos!$G$5:$G$204,MATCH($B548,Contratos!$A$5:$A$204,0)),""))</f>
        <v/>
      </c>
      <c r="D548" s="39"/>
      <c r="E548" s="45" t="str">
        <f>IF($B548="","",N($C548)+N($D548))</f>
        <v/>
      </c>
      <c r="F548" s="38"/>
      <c r="G548" s="30" t="str">
        <f>IF($M548="","",MAX(0,IF($F548="",TODAY(),$F548)-$M548))</f>
        <v/>
      </c>
      <c r="H548" s="45" t="str">
        <f>IF($B548="","",IF(N($G548)=0,0,ROUND(N($C548)*IFERROR(INDEX(Contratos!$O$5:$O$204,MATCH($B548,Contratos!$A$5:$A$204,0)),0)*$G548,0)))</f>
        <v/>
      </c>
      <c r="I548" s="39"/>
      <c r="J548" s="45" t="str">
        <f>IF($B548="","",N($E548)+N($H548)-N($I548))</f>
        <v/>
      </c>
      <c r="K548" s="46" t="str">
        <f>IF($B548="","",IF(N($I548)&lt;=0,"Pendiente",IF(N($J548)&lt;=0,"Pagado","Parcial")))</f>
        <v/>
      </c>
      <c r="L548" s="45" t="str">
        <f>IF($B548="","",MIN(N($I548),N($C548)+N($H548)))</f>
        <v/>
      </c>
      <c r="M548" s="33" t="str">
        <f>IF(OR($A548="",$B548=""),"",IFERROR(IF(N(INDEX(Contratos!$N$5:$N$204,MATCH($B548,Contratos!$A$5:$A$204,0)))&lt;1,"",DATE(YEAR($A548),MONTH($A548),MIN(INDEX(Contratos!$N$5:$N$204,MATCH($B548,Contratos!$A$5:$A$204,0)),DAY(EOMONTH($A548,0))))),""))</f>
        <v/>
      </c>
    </row>
    <row r="549" spans="1:13" x14ac:dyDescent="0.25">
      <c r="A549" s="44"/>
      <c r="B549" s="23"/>
      <c r="C549" s="45" t="str">
        <f>IF($B549="","",IFERROR(INDEX(Contratos!$G$5:$G$204,MATCH($B549,Contratos!$A$5:$A$204,0)),""))</f>
        <v/>
      </c>
      <c r="D549" s="26"/>
      <c r="E549" s="45" t="str">
        <f>IF($B549="","",N($C549)+N($D549))</f>
        <v/>
      </c>
      <c r="F549" s="25"/>
      <c r="G549" s="30" t="str">
        <f>IF($M549="","",MAX(0,IF($F549="",TODAY(),$F549)-$M549))</f>
        <v/>
      </c>
      <c r="H549" s="45" t="str">
        <f>IF($B549="","",IF(N($G549)=0,0,ROUND(N($C549)*IFERROR(INDEX(Contratos!$O$5:$O$204,MATCH($B549,Contratos!$A$5:$A$204,0)),0)*$G549,0)))</f>
        <v/>
      </c>
      <c r="I549" s="26"/>
      <c r="J549" s="45" t="str">
        <f>IF($B549="","",N($E549)+N($H549)-N($I549))</f>
        <v/>
      </c>
      <c r="K549" s="46" t="str">
        <f>IF($B549="","",IF(N($I549)&lt;=0,"Pendiente",IF(N($J549)&lt;=0,"Pagado","Parcial")))</f>
        <v/>
      </c>
      <c r="L549" s="45" t="str">
        <f>IF($B549="","",MIN(N($I549),N($C549)+N($H549)))</f>
        <v/>
      </c>
      <c r="M549" s="33" t="str">
        <f>IF(OR($A549="",$B549=""),"",IFERROR(IF(N(INDEX(Contratos!$N$5:$N$204,MATCH($B549,Contratos!$A$5:$A$204,0)))&lt;1,"",DATE(YEAR($A549),MONTH($A549),MIN(INDEX(Contratos!$N$5:$N$204,MATCH($B549,Contratos!$A$5:$A$204,0)),DAY(EOMONTH($A549,0))))),""))</f>
        <v/>
      </c>
    </row>
    <row r="550" spans="1:13" x14ac:dyDescent="0.25">
      <c r="A550" s="47"/>
      <c r="B550" s="36"/>
      <c r="C550" s="45" t="str">
        <f>IF($B550="","",IFERROR(INDEX(Contratos!$G$5:$G$204,MATCH($B550,Contratos!$A$5:$A$204,0)),""))</f>
        <v/>
      </c>
      <c r="D550" s="39"/>
      <c r="E550" s="45" t="str">
        <f>IF($B550="","",N($C550)+N($D550))</f>
        <v/>
      </c>
      <c r="F550" s="38"/>
      <c r="G550" s="30" t="str">
        <f>IF($M550="","",MAX(0,IF($F550="",TODAY(),$F550)-$M550))</f>
        <v/>
      </c>
      <c r="H550" s="45" t="str">
        <f>IF($B550="","",IF(N($G550)=0,0,ROUND(N($C550)*IFERROR(INDEX(Contratos!$O$5:$O$204,MATCH($B550,Contratos!$A$5:$A$204,0)),0)*$G550,0)))</f>
        <v/>
      </c>
      <c r="I550" s="39"/>
      <c r="J550" s="45" t="str">
        <f>IF($B550="","",N($E550)+N($H550)-N($I550))</f>
        <v/>
      </c>
      <c r="K550" s="46" t="str">
        <f>IF($B550="","",IF(N($I550)&lt;=0,"Pendiente",IF(N($J550)&lt;=0,"Pagado","Parcial")))</f>
        <v/>
      </c>
      <c r="L550" s="45" t="str">
        <f>IF($B550="","",MIN(N($I550),N($C550)+N($H550)))</f>
        <v/>
      </c>
      <c r="M550" s="33" t="str">
        <f>IF(OR($A550="",$B550=""),"",IFERROR(IF(N(INDEX(Contratos!$N$5:$N$204,MATCH($B550,Contratos!$A$5:$A$204,0)))&lt;1,"",DATE(YEAR($A550),MONTH($A550),MIN(INDEX(Contratos!$N$5:$N$204,MATCH($B550,Contratos!$A$5:$A$204,0)),DAY(EOMONTH($A550,0))))),""))</f>
        <v/>
      </c>
    </row>
    <row r="551" spans="1:13" x14ac:dyDescent="0.25">
      <c r="A551" s="44"/>
      <c r="B551" s="23"/>
      <c r="C551" s="45" t="str">
        <f>IF($B551="","",IFERROR(INDEX(Contratos!$G$5:$G$204,MATCH($B551,Contratos!$A$5:$A$204,0)),""))</f>
        <v/>
      </c>
      <c r="D551" s="26"/>
      <c r="E551" s="45" t="str">
        <f>IF($B551="","",N($C551)+N($D551))</f>
        <v/>
      </c>
      <c r="F551" s="25"/>
      <c r="G551" s="30" t="str">
        <f>IF($M551="","",MAX(0,IF($F551="",TODAY(),$F551)-$M551))</f>
        <v/>
      </c>
      <c r="H551" s="45" t="str">
        <f>IF($B551="","",IF(N($G551)=0,0,ROUND(N($C551)*IFERROR(INDEX(Contratos!$O$5:$O$204,MATCH($B551,Contratos!$A$5:$A$204,0)),0)*$G551,0)))</f>
        <v/>
      </c>
      <c r="I551" s="26"/>
      <c r="J551" s="45" t="str">
        <f>IF($B551="","",N($E551)+N($H551)-N($I551))</f>
        <v/>
      </c>
      <c r="K551" s="46" t="str">
        <f>IF($B551="","",IF(N($I551)&lt;=0,"Pendiente",IF(N($J551)&lt;=0,"Pagado","Parcial")))</f>
        <v/>
      </c>
      <c r="L551" s="45" t="str">
        <f>IF($B551="","",MIN(N($I551),N($C551)+N($H551)))</f>
        <v/>
      </c>
      <c r="M551" s="33" t="str">
        <f>IF(OR($A551="",$B551=""),"",IFERROR(IF(N(INDEX(Contratos!$N$5:$N$204,MATCH($B551,Contratos!$A$5:$A$204,0)))&lt;1,"",DATE(YEAR($A551),MONTH($A551),MIN(INDEX(Contratos!$N$5:$N$204,MATCH($B551,Contratos!$A$5:$A$204,0)),DAY(EOMONTH($A551,0))))),""))</f>
        <v/>
      </c>
    </row>
    <row r="552" spans="1:13" x14ac:dyDescent="0.25">
      <c r="A552" s="47"/>
      <c r="B552" s="36"/>
      <c r="C552" s="45" t="str">
        <f>IF($B552="","",IFERROR(INDEX(Contratos!$G$5:$G$204,MATCH($B552,Contratos!$A$5:$A$204,0)),""))</f>
        <v/>
      </c>
      <c r="D552" s="39"/>
      <c r="E552" s="45" t="str">
        <f>IF($B552="","",N($C552)+N($D552))</f>
        <v/>
      </c>
      <c r="F552" s="38"/>
      <c r="G552" s="30" t="str">
        <f>IF($M552="","",MAX(0,IF($F552="",TODAY(),$F552)-$M552))</f>
        <v/>
      </c>
      <c r="H552" s="45" t="str">
        <f>IF($B552="","",IF(N($G552)=0,0,ROUND(N($C552)*IFERROR(INDEX(Contratos!$O$5:$O$204,MATCH($B552,Contratos!$A$5:$A$204,0)),0)*$G552,0)))</f>
        <v/>
      </c>
      <c r="I552" s="39"/>
      <c r="J552" s="45" t="str">
        <f>IF($B552="","",N($E552)+N($H552)-N($I552))</f>
        <v/>
      </c>
      <c r="K552" s="46" t="str">
        <f>IF($B552="","",IF(N($I552)&lt;=0,"Pendiente",IF(N($J552)&lt;=0,"Pagado","Parcial")))</f>
        <v/>
      </c>
      <c r="L552" s="45" t="str">
        <f>IF($B552="","",MIN(N($I552),N($C552)+N($H552)))</f>
        <v/>
      </c>
      <c r="M552" s="33" t="str">
        <f>IF(OR($A552="",$B552=""),"",IFERROR(IF(N(INDEX(Contratos!$N$5:$N$204,MATCH($B552,Contratos!$A$5:$A$204,0)))&lt;1,"",DATE(YEAR($A552),MONTH($A552),MIN(INDEX(Contratos!$N$5:$N$204,MATCH($B552,Contratos!$A$5:$A$204,0)),DAY(EOMONTH($A552,0))))),""))</f>
        <v/>
      </c>
    </row>
    <row r="553" spans="1:13" x14ac:dyDescent="0.25">
      <c r="A553" s="44"/>
      <c r="B553" s="23"/>
      <c r="C553" s="45" t="str">
        <f>IF($B553="","",IFERROR(INDEX(Contratos!$G$5:$G$204,MATCH($B553,Contratos!$A$5:$A$204,0)),""))</f>
        <v/>
      </c>
      <c r="D553" s="26"/>
      <c r="E553" s="45" t="str">
        <f>IF($B553="","",N($C553)+N($D553))</f>
        <v/>
      </c>
      <c r="F553" s="25"/>
      <c r="G553" s="30" t="str">
        <f>IF($M553="","",MAX(0,IF($F553="",TODAY(),$F553)-$M553))</f>
        <v/>
      </c>
      <c r="H553" s="45" t="str">
        <f>IF($B553="","",IF(N($G553)=0,0,ROUND(N($C553)*IFERROR(INDEX(Contratos!$O$5:$O$204,MATCH($B553,Contratos!$A$5:$A$204,0)),0)*$G553,0)))</f>
        <v/>
      </c>
      <c r="I553" s="26"/>
      <c r="J553" s="45" t="str">
        <f>IF($B553="","",N($E553)+N($H553)-N($I553))</f>
        <v/>
      </c>
      <c r="K553" s="46" t="str">
        <f>IF($B553="","",IF(N($I553)&lt;=0,"Pendiente",IF(N($J553)&lt;=0,"Pagado","Parcial")))</f>
        <v/>
      </c>
      <c r="L553" s="45" t="str">
        <f>IF($B553="","",MIN(N($I553),N($C553)+N($H553)))</f>
        <v/>
      </c>
      <c r="M553" s="33" t="str">
        <f>IF(OR($A553="",$B553=""),"",IFERROR(IF(N(INDEX(Contratos!$N$5:$N$204,MATCH($B553,Contratos!$A$5:$A$204,0)))&lt;1,"",DATE(YEAR($A553),MONTH($A553),MIN(INDEX(Contratos!$N$5:$N$204,MATCH($B553,Contratos!$A$5:$A$204,0)),DAY(EOMONTH($A553,0))))),""))</f>
        <v/>
      </c>
    </row>
    <row r="554" spans="1:13" x14ac:dyDescent="0.25">
      <c r="A554" s="47"/>
      <c r="B554" s="36"/>
      <c r="C554" s="45" t="str">
        <f>IF($B554="","",IFERROR(INDEX(Contratos!$G$5:$G$204,MATCH($B554,Contratos!$A$5:$A$204,0)),""))</f>
        <v/>
      </c>
      <c r="D554" s="39"/>
      <c r="E554" s="45" t="str">
        <f>IF($B554="","",N($C554)+N($D554))</f>
        <v/>
      </c>
      <c r="F554" s="38"/>
      <c r="G554" s="30" t="str">
        <f>IF($M554="","",MAX(0,IF($F554="",TODAY(),$F554)-$M554))</f>
        <v/>
      </c>
      <c r="H554" s="45" t="str">
        <f>IF($B554="","",IF(N($G554)=0,0,ROUND(N($C554)*IFERROR(INDEX(Contratos!$O$5:$O$204,MATCH($B554,Contratos!$A$5:$A$204,0)),0)*$G554,0)))</f>
        <v/>
      </c>
      <c r="I554" s="39"/>
      <c r="J554" s="45" t="str">
        <f>IF($B554="","",N($E554)+N($H554)-N($I554))</f>
        <v/>
      </c>
      <c r="K554" s="46" t="str">
        <f>IF($B554="","",IF(N($I554)&lt;=0,"Pendiente",IF(N($J554)&lt;=0,"Pagado","Parcial")))</f>
        <v/>
      </c>
      <c r="L554" s="45" t="str">
        <f>IF($B554="","",MIN(N($I554),N($C554)+N($H554)))</f>
        <v/>
      </c>
      <c r="M554" s="33" t="str">
        <f>IF(OR($A554="",$B554=""),"",IFERROR(IF(N(INDEX(Contratos!$N$5:$N$204,MATCH($B554,Contratos!$A$5:$A$204,0)))&lt;1,"",DATE(YEAR($A554),MONTH($A554),MIN(INDEX(Contratos!$N$5:$N$204,MATCH($B554,Contratos!$A$5:$A$204,0)),DAY(EOMONTH($A554,0))))),""))</f>
        <v/>
      </c>
    </row>
    <row r="555" spans="1:13" x14ac:dyDescent="0.25">
      <c r="A555" s="44"/>
      <c r="B555" s="23"/>
      <c r="C555" s="45" t="str">
        <f>IF($B555="","",IFERROR(INDEX(Contratos!$G$5:$G$204,MATCH($B555,Contratos!$A$5:$A$204,0)),""))</f>
        <v/>
      </c>
      <c r="D555" s="26"/>
      <c r="E555" s="45" t="str">
        <f>IF($B555="","",N($C555)+N($D555))</f>
        <v/>
      </c>
      <c r="F555" s="25"/>
      <c r="G555" s="30" t="str">
        <f>IF($M555="","",MAX(0,IF($F555="",TODAY(),$F555)-$M555))</f>
        <v/>
      </c>
      <c r="H555" s="45" t="str">
        <f>IF($B555="","",IF(N($G555)=0,0,ROUND(N($C555)*IFERROR(INDEX(Contratos!$O$5:$O$204,MATCH($B555,Contratos!$A$5:$A$204,0)),0)*$G555,0)))</f>
        <v/>
      </c>
      <c r="I555" s="26"/>
      <c r="J555" s="45" t="str">
        <f>IF($B555="","",N($E555)+N($H555)-N($I555))</f>
        <v/>
      </c>
      <c r="K555" s="46" t="str">
        <f>IF($B555="","",IF(N($I555)&lt;=0,"Pendiente",IF(N($J555)&lt;=0,"Pagado","Parcial")))</f>
        <v/>
      </c>
      <c r="L555" s="45" t="str">
        <f>IF($B555="","",MIN(N($I555),N($C555)+N($H555)))</f>
        <v/>
      </c>
      <c r="M555" s="33" t="str">
        <f>IF(OR($A555="",$B555=""),"",IFERROR(IF(N(INDEX(Contratos!$N$5:$N$204,MATCH($B555,Contratos!$A$5:$A$204,0)))&lt;1,"",DATE(YEAR($A555),MONTH($A555),MIN(INDEX(Contratos!$N$5:$N$204,MATCH($B555,Contratos!$A$5:$A$204,0)),DAY(EOMONTH($A555,0))))),""))</f>
        <v/>
      </c>
    </row>
    <row r="556" spans="1:13" x14ac:dyDescent="0.25">
      <c r="A556" s="47"/>
      <c r="B556" s="36"/>
      <c r="C556" s="45" t="str">
        <f>IF($B556="","",IFERROR(INDEX(Contratos!$G$5:$G$204,MATCH($B556,Contratos!$A$5:$A$204,0)),""))</f>
        <v/>
      </c>
      <c r="D556" s="39"/>
      <c r="E556" s="45" t="str">
        <f>IF($B556="","",N($C556)+N($D556))</f>
        <v/>
      </c>
      <c r="F556" s="38"/>
      <c r="G556" s="30" t="str">
        <f>IF($M556="","",MAX(0,IF($F556="",TODAY(),$F556)-$M556))</f>
        <v/>
      </c>
      <c r="H556" s="45" t="str">
        <f>IF($B556="","",IF(N($G556)=0,0,ROUND(N($C556)*IFERROR(INDEX(Contratos!$O$5:$O$204,MATCH($B556,Contratos!$A$5:$A$204,0)),0)*$G556,0)))</f>
        <v/>
      </c>
      <c r="I556" s="39"/>
      <c r="J556" s="45" t="str">
        <f>IF($B556="","",N($E556)+N($H556)-N($I556))</f>
        <v/>
      </c>
      <c r="K556" s="46" t="str">
        <f>IF($B556="","",IF(N($I556)&lt;=0,"Pendiente",IF(N($J556)&lt;=0,"Pagado","Parcial")))</f>
        <v/>
      </c>
      <c r="L556" s="45" t="str">
        <f>IF($B556="","",MIN(N($I556),N($C556)+N($H556)))</f>
        <v/>
      </c>
      <c r="M556" s="33" t="str">
        <f>IF(OR($A556="",$B556=""),"",IFERROR(IF(N(INDEX(Contratos!$N$5:$N$204,MATCH($B556,Contratos!$A$5:$A$204,0)))&lt;1,"",DATE(YEAR($A556),MONTH($A556),MIN(INDEX(Contratos!$N$5:$N$204,MATCH($B556,Contratos!$A$5:$A$204,0)),DAY(EOMONTH($A556,0))))),""))</f>
        <v/>
      </c>
    </row>
    <row r="557" spans="1:13" x14ac:dyDescent="0.25">
      <c r="A557" s="44"/>
      <c r="B557" s="23"/>
      <c r="C557" s="45" t="str">
        <f>IF($B557="","",IFERROR(INDEX(Contratos!$G$5:$G$204,MATCH($B557,Contratos!$A$5:$A$204,0)),""))</f>
        <v/>
      </c>
      <c r="D557" s="26"/>
      <c r="E557" s="45" t="str">
        <f>IF($B557="","",N($C557)+N($D557))</f>
        <v/>
      </c>
      <c r="F557" s="25"/>
      <c r="G557" s="30" t="str">
        <f>IF($M557="","",MAX(0,IF($F557="",TODAY(),$F557)-$M557))</f>
        <v/>
      </c>
      <c r="H557" s="45" t="str">
        <f>IF($B557="","",IF(N($G557)=0,0,ROUND(N($C557)*IFERROR(INDEX(Contratos!$O$5:$O$204,MATCH($B557,Contratos!$A$5:$A$204,0)),0)*$G557,0)))</f>
        <v/>
      </c>
      <c r="I557" s="26"/>
      <c r="J557" s="45" t="str">
        <f>IF($B557="","",N($E557)+N($H557)-N($I557))</f>
        <v/>
      </c>
      <c r="K557" s="46" t="str">
        <f>IF($B557="","",IF(N($I557)&lt;=0,"Pendiente",IF(N($J557)&lt;=0,"Pagado","Parcial")))</f>
        <v/>
      </c>
      <c r="L557" s="45" t="str">
        <f>IF($B557="","",MIN(N($I557),N($C557)+N($H557)))</f>
        <v/>
      </c>
      <c r="M557" s="33" t="str">
        <f>IF(OR($A557="",$B557=""),"",IFERROR(IF(N(INDEX(Contratos!$N$5:$N$204,MATCH($B557,Contratos!$A$5:$A$204,0)))&lt;1,"",DATE(YEAR($A557),MONTH($A557),MIN(INDEX(Contratos!$N$5:$N$204,MATCH($B557,Contratos!$A$5:$A$204,0)),DAY(EOMONTH($A557,0))))),""))</f>
        <v/>
      </c>
    </row>
    <row r="558" spans="1:13" x14ac:dyDescent="0.25">
      <c r="A558" s="47"/>
      <c r="B558" s="36"/>
      <c r="C558" s="45" t="str">
        <f>IF($B558="","",IFERROR(INDEX(Contratos!$G$5:$G$204,MATCH($B558,Contratos!$A$5:$A$204,0)),""))</f>
        <v/>
      </c>
      <c r="D558" s="39"/>
      <c r="E558" s="45" t="str">
        <f>IF($B558="","",N($C558)+N($D558))</f>
        <v/>
      </c>
      <c r="F558" s="38"/>
      <c r="G558" s="30" t="str">
        <f>IF($M558="","",MAX(0,IF($F558="",TODAY(),$F558)-$M558))</f>
        <v/>
      </c>
      <c r="H558" s="45" t="str">
        <f>IF($B558="","",IF(N($G558)=0,0,ROUND(N($C558)*IFERROR(INDEX(Contratos!$O$5:$O$204,MATCH($B558,Contratos!$A$5:$A$204,0)),0)*$G558,0)))</f>
        <v/>
      </c>
      <c r="I558" s="39"/>
      <c r="J558" s="45" t="str">
        <f>IF($B558="","",N($E558)+N($H558)-N($I558))</f>
        <v/>
      </c>
      <c r="K558" s="46" t="str">
        <f>IF($B558="","",IF(N($I558)&lt;=0,"Pendiente",IF(N($J558)&lt;=0,"Pagado","Parcial")))</f>
        <v/>
      </c>
      <c r="L558" s="45" t="str">
        <f>IF($B558="","",MIN(N($I558),N($C558)+N($H558)))</f>
        <v/>
      </c>
      <c r="M558" s="33" t="str">
        <f>IF(OR($A558="",$B558=""),"",IFERROR(IF(N(INDEX(Contratos!$N$5:$N$204,MATCH($B558,Contratos!$A$5:$A$204,0)))&lt;1,"",DATE(YEAR($A558),MONTH($A558),MIN(INDEX(Contratos!$N$5:$N$204,MATCH($B558,Contratos!$A$5:$A$204,0)),DAY(EOMONTH($A558,0))))),""))</f>
        <v/>
      </c>
    </row>
    <row r="559" spans="1:13" x14ac:dyDescent="0.25">
      <c r="A559" s="44"/>
      <c r="B559" s="23"/>
      <c r="C559" s="45" t="str">
        <f>IF($B559="","",IFERROR(INDEX(Contratos!$G$5:$G$204,MATCH($B559,Contratos!$A$5:$A$204,0)),""))</f>
        <v/>
      </c>
      <c r="D559" s="26"/>
      <c r="E559" s="45" t="str">
        <f>IF($B559="","",N($C559)+N($D559))</f>
        <v/>
      </c>
      <c r="F559" s="25"/>
      <c r="G559" s="30" t="str">
        <f>IF($M559="","",MAX(0,IF($F559="",TODAY(),$F559)-$M559))</f>
        <v/>
      </c>
      <c r="H559" s="45" t="str">
        <f>IF($B559="","",IF(N($G559)=0,0,ROUND(N($C559)*IFERROR(INDEX(Contratos!$O$5:$O$204,MATCH($B559,Contratos!$A$5:$A$204,0)),0)*$G559,0)))</f>
        <v/>
      </c>
      <c r="I559" s="26"/>
      <c r="J559" s="45" t="str">
        <f>IF($B559="","",N($E559)+N($H559)-N($I559))</f>
        <v/>
      </c>
      <c r="K559" s="46" t="str">
        <f>IF($B559="","",IF(N($I559)&lt;=0,"Pendiente",IF(N($J559)&lt;=0,"Pagado","Parcial")))</f>
        <v/>
      </c>
      <c r="L559" s="45" t="str">
        <f>IF($B559="","",MIN(N($I559),N($C559)+N($H559)))</f>
        <v/>
      </c>
      <c r="M559" s="33" t="str">
        <f>IF(OR($A559="",$B559=""),"",IFERROR(IF(N(INDEX(Contratos!$N$5:$N$204,MATCH($B559,Contratos!$A$5:$A$204,0)))&lt;1,"",DATE(YEAR($A559),MONTH($A559),MIN(INDEX(Contratos!$N$5:$N$204,MATCH($B559,Contratos!$A$5:$A$204,0)),DAY(EOMONTH($A559,0))))),""))</f>
        <v/>
      </c>
    </row>
    <row r="560" spans="1:13" x14ac:dyDescent="0.25">
      <c r="A560" s="47"/>
      <c r="B560" s="36"/>
      <c r="C560" s="45" t="str">
        <f>IF($B560="","",IFERROR(INDEX(Contratos!$G$5:$G$204,MATCH($B560,Contratos!$A$5:$A$204,0)),""))</f>
        <v/>
      </c>
      <c r="D560" s="39"/>
      <c r="E560" s="45" t="str">
        <f>IF($B560="","",N($C560)+N($D560))</f>
        <v/>
      </c>
      <c r="F560" s="38"/>
      <c r="G560" s="30" t="str">
        <f>IF($M560="","",MAX(0,IF($F560="",TODAY(),$F560)-$M560))</f>
        <v/>
      </c>
      <c r="H560" s="45" t="str">
        <f>IF($B560="","",IF(N($G560)=0,0,ROUND(N($C560)*IFERROR(INDEX(Contratos!$O$5:$O$204,MATCH($B560,Contratos!$A$5:$A$204,0)),0)*$G560,0)))</f>
        <v/>
      </c>
      <c r="I560" s="39"/>
      <c r="J560" s="45" t="str">
        <f>IF($B560="","",N($E560)+N($H560)-N($I560))</f>
        <v/>
      </c>
      <c r="K560" s="46" t="str">
        <f>IF($B560="","",IF(N($I560)&lt;=0,"Pendiente",IF(N($J560)&lt;=0,"Pagado","Parcial")))</f>
        <v/>
      </c>
      <c r="L560" s="45" t="str">
        <f>IF($B560="","",MIN(N($I560),N($C560)+N($H560)))</f>
        <v/>
      </c>
      <c r="M560" s="33" t="str">
        <f>IF(OR($A560="",$B560=""),"",IFERROR(IF(N(INDEX(Contratos!$N$5:$N$204,MATCH($B560,Contratos!$A$5:$A$204,0)))&lt;1,"",DATE(YEAR($A560),MONTH($A560),MIN(INDEX(Contratos!$N$5:$N$204,MATCH($B560,Contratos!$A$5:$A$204,0)),DAY(EOMONTH($A560,0))))),""))</f>
        <v/>
      </c>
    </row>
    <row r="561" spans="1:13" x14ac:dyDescent="0.25">
      <c r="A561" s="44"/>
      <c r="B561" s="23"/>
      <c r="C561" s="45" t="str">
        <f>IF($B561="","",IFERROR(INDEX(Contratos!$G$5:$G$204,MATCH($B561,Contratos!$A$5:$A$204,0)),""))</f>
        <v/>
      </c>
      <c r="D561" s="26"/>
      <c r="E561" s="45" t="str">
        <f>IF($B561="","",N($C561)+N($D561))</f>
        <v/>
      </c>
      <c r="F561" s="25"/>
      <c r="G561" s="30" t="str">
        <f>IF($M561="","",MAX(0,IF($F561="",TODAY(),$F561)-$M561))</f>
        <v/>
      </c>
      <c r="H561" s="45" t="str">
        <f>IF($B561="","",IF(N($G561)=0,0,ROUND(N($C561)*IFERROR(INDEX(Contratos!$O$5:$O$204,MATCH($B561,Contratos!$A$5:$A$204,0)),0)*$G561,0)))</f>
        <v/>
      </c>
      <c r="I561" s="26"/>
      <c r="J561" s="45" t="str">
        <f>IF($B561="","",N($E561)+N($H561)-N($I561))</f>
        <v/>
      </c>
      <c r="K561" s="46" t="str">
        <f>IF($B561="","",IF(N($I561)&lt;=0,"Pendiente",IF(N($J561)&lt;=0,"Pagado","Parcial")))</f>
        <v/>
      </c>
      <c r="L561" s="45" t="str">
        <f>IF($B561="","",MIN(N($I561),N($C561)+N($H561)))</f>
        <v/>
      </c>
      <c r="M561" s="33" t="str">
        <f>IF(OR($A561="",$B561=""),"",IFERROR(IF(N(INDEX(Contratos!$N$5:$N$204,MATCH($B561,Contratos!$A$5:$A$204,0)))&lt;1,"",DATE(YEAR($A561),MONTH($A561),MIN(INDEX(Contratos!$N$5:$N$204,MATCH($B561,Contratos!$A$5:$A$204,0)),DAY(EOMONTH($A561,0))))),""))</f>
        <v/>
      </c>
    </row>
    <row r="562" spans="1:13" x14ac:dyDescent="0.25">
      <c r="A562" s="47"/>
      <c r="B562" s="36"/>
      <c r="C562" s="45" t="str">
        <f>IF($B562="","",IFERROR(INDEX(Contratos!$G$5:$G$204,MATCH($B562,Contratos!$A$5:$A$204,0)),""))</f>
        <v/>
      </c>
      <c r="D562" s="39"/>
      <c r="E562" s="45" t="str">
        <f>IF($B562="","",N($C562)+N($D562))</f>
        <v/>
      </c>
      <c r="F562" s="38"/>
      <c r="G562" s="30" t="str">
        <f>IF($M562="","",MAX(0,IF($F562="",TODAY(),$F562)-$M562))</f>
        <v/>
      </c>
      <c r="H562" s="45" t="str">
        <f>IF($B562="","",IF(N($G562)=0,0,ROUND(N($C562)*IFERROR(INDEX(Contratos!$O$5:$O$204,MATCH($B562,Contratos!$A$5:$A$204,0)),0)*$G562,0)))</f>
        <v/>
      </c>
      <c r="I562" s="39"/>
      <c r="J562" s="45" t="str">
        <f>IF($B562="","",N($E562)+N($H562)-N($I562))</f>
        <v/>
      </c>
      <c r="K562" s="46" t="str">
        <f>IF($B562="","",IF(N($I562)&lt;=0,"Pendiente",IF(N($J562)&lt;=0,"Pagado","Parcial")))</f>
        <v/>
      </c>
      <c r="L562" s="45" t="str">
        <f>IF($B562="","",MIN(N($I562),N($C562)+N($H562)))</f>
        <v/>
      </c>
      <c r="M562" s="33" t="str">
        <f>IF(OR($A562="",$B562=""),"",IFERROR(IF(N(INDEX(Contratos!$N$5:$N$204,MATCH($B562,Contratos!$A$5:$A$204,0)))&lt;1,"",DATE(YEAR($A562),MONTH($A562),MIN(INDEX(Contratos!$N$5:$N$204,MATCH($B562,Contratos!$A$5:$A$204,0)),DAY(EOMONTH($A562,0))))),""))</f>
        <v/>
      </c>
    </row>
    <row r="563" spans="1:13" x14ac:dyDescent="0.25">
      <c r="A563" s="44"/>
      <c r="B563" s="23"/>
      <c r="C563" s="45" t="str">
        <f>IF($B563="","",IFERROR(INDEX(Contratos!$G$5:$G$204,MATCH($B563,Contratos!$A$5:$A$204,0)),""))</f>
        <v/>
      </c>
      <c r="D563" s="26"/>
      <c r="E563" s="45" t="str">
        <f>IF($B563="","",N($C563)+N($D563))</f>
        <v/>
      </c>
      <c r="F563" s="25"/>
      <c r="G563" s="30" t="str">
        <f>IF($M563="","",MAX(0,IF($F563="",TODAY(),$F563)-$M563))</f>
        <v/>
      </c>
      <c r="H563" s="45" t="str">
        <f>IF($B563="","",IF(N($G563)=0,0,ROUND(N($C563)*IFERROR(INDEX(Contratos!$O$5:$O$204,MATCH($B563,Contratos!$A$5:$A$204,0)),0)*$G563,0)))</f>
        <v/>
      </c>
      <c r="I563" s="26"/>
      <c r="J563" s="45" t="str">
        <f>IF($B563="","",N($E563)+N($H563)-N($I563))</f>
        <v/>
      </c>
      <c r="K563" s="46" t="str">
        <f>IF($B563="","",IF(N($I563)&lt;=0,"Pendiente",IF(N($J563)&lt;=0,"Pagado","Parcial")))</f>
        <v/>
      </c>
      <c r="L563" s="45" t="str">
        <f>IF($B563="","",MIN(N($I563),N($C563)+N($H563)))</f>
        <v/>
      </c>
      <c r="M563" s="33" t="str">
        <f>IF(OR($A563="",$B563=""),"",IFERROR(IF(N(INDEX(Contratos!$N$5:$N$204,MATCH($B563,Contratos!$A$5:$A$204,0)))&lt;1,"",DATE(YEAR($A563),MONTH($A563),MIN(INDEX(Contratos!$N$5:$N$204,MATCH($B563,Contratos!$A$5:$A$204,0)),DAY(EOMONTH($A563,0))))),""))</f>
        <v/>
      </c>
    </row>
    <row r="564" spans="1:13" x14ac:dyDescent="0.25">
      <c r="A564" s="47"/>
      <c r="B564" s="36"/>
      <c r="C564" s="45" t="str">
        <f>IF($B564="","",IFERROR(INDEX(Contratos!$G$5:$G$204,MATCH($B564,Contratos!$A$5:$A$204,0)),""))</f>
        <v/>
      </c>
      <c r="D564" s="39"/>
      <c r="E564" s="45" t="str">
        <f>IF($B564="","",N($C564)+N($D564))</f>
        <v/>
      </c>
      <c r="F564" s="38"/>
      <c r="G564" s="30" t="str">
        <f>IF($M564="","",MAX(0,IF($F564="",TODAY(),$F564)-$M564))</f>
        <v/>
      </c>
      <c r="H564" s="45" t="str">
        <f>IF($B564="","",IF(N($G564)=0,0,ROUND(N($C564)*IFERROR(INDEX(Contratos!$O$5:$O$204,MATCH($B564,Contratos!$A$5:$A$204,0)),0)*$G564,0)))</f>
        <v/>
      </c>
      <c r="I564" s="39"/>
      <c r="J564" s="45" t="str">
        <f>IF($B564="","",N($E564)+N($H564)-N($I564))</f>
        <v/>
      </c>
      <c r="K564" s="46" t="str">
        <f>IF($B564="","",IF(N($I564)&lt;=0,"Pendiente",IF(N($J564)&lt;=0,"Pagado","Parcial")))</f>
        <v/>
      </c>
      <c r="L564" s="45" t="str">
        <f>IF($B564="","",MIN(N($I564),N($C564)+N($H564)))</f>
        <v/>
      </c>
      <c r="M564" s="33" t="str">
        <f>IF(OR($A564="",$B564=""),"",IFERROR(IF(N(INDEX(Contratos!$N$5:$N$204,MATCH($B564,Contratos!$A$5:$A$204,0)))&lt;1,"",DATE(YEAR($A564),MONTH($A564),MIN(INDEX(Contratos!$N$5:$N$204,MATCH($B564,Contratos!$A$5:$A$204,0)),DAY(EOMONTH($A564,0))))),""))</f>
        <v/>
      </c>
    </row>
    <row r="565" spans="1:13" x14ac:dyDescent="0.25">
      <c r="A565" s="44"/>
      <c r="B565" s="23"/>
      <c r="C565" s="45" t="str">
        <f>IF($B565="","",IFERROR(INDEX(Contratos!$G$5:$G$204,MATCH($B565,Contratos!$A$5:$A$204,0)),""))</f>
        <v/>
      </c>
      <c r="D565" s="26"/>
      <c r="E565" s="45" t="str">
        <f>IF($B565="","",N($C565)+N($D565))</f>
        <v/>
      </c>
      <c r="F565" s="25"/>
      <c r="G565" s="30" t="str">
        <f>IF($M565="","",MAX(0,IF($F565="",TODAY(),$F565)-$M565))</f>
        <v/>
      </c>
      <c r="H565" s="45" t="str">
        <f>IF($B565="","",IF(N($G565)=0,0,ROUND(N($C565)*IFERROR(INDEX(Contratos!$O$5:$O$204,MATCH($B565,Contratos!$A$5:$A$204,0)),0)*$G565,0)))</f>
        <v/>
      </c>
      <c r="I565" s="26"/>
      <c r="J565" s="45" t="str">
        <f>IF($B565="","",N($E565)+N($H565)-N($I565))</f>
        <v/>
      </c>
      <c r="K565" s="46" t="str">
        <f>IF($B565="","",IF(N($I565)&lt;=0,"Pendiente",IF(N($J565)&lt;=0,"Pagado","Parcial")))</f>
        <v/>
      </c>
      <c r="L565" s="45" t="str">
        <f>IF($B565="","",MIN(N($I565),N($C565)+N($H565)))</f>
        <v/>
      </c>
      <c r="M565" s="33" t="str">
        <f>IF(OR($A565="",$B565=""),"",IFERROR(IF(N(INDEX(Contratos!$N$5:$N$204,MATCH($B565,Contratos!$A$5:$A$204,0)))&lt;1,"",DATE(YEAR($A565),MONTH($A565),MIN(INDEX(Contratos!$N$5:$N$204,MATCH($B565,Contratos!$A$5:$A$204,0)),DAY(EOMONTH($A565,0))))),""))</f>
        <v/>
      </c>
    </row>
    <row r="566" spans="1:13" x14ac:dyDescent="0.25">
      <c r="A566" s="47"/>
      <c r="B566" s="36"/>
      <c r="C566" s="45" t="str">
        <f>IF($B566="","",IFERROR(INDEX(Contratos!$G$5:$G$204,MATCH($B566,Contratos!$A$5:$A$204,0)),""))</f>
        <v/>
      </c>
      <c r="D566" s="39"/>
      <c r="E566" s="45" t="str">
        <f>IF($B566="","",N($C566)+N($D566))</f>
        <v/>
      </c>
      <c r="F566" s="38"/>
      <c r="G566" s="30" t="str">
        <f>IF($M566="","",MAX(0,IF($F566="",TODAY(),$F566)-$M566))</f>
        <v/>
      </c>
      <c r="H566" s="45" t="str">
        <f>IF($B566="","",IF(N($G566)=0,0,ROUND(N($C566)*IFERROR(INDEX(Contratos!$O$5:$O$204,MATCH($B566,Contratos!$A$5:$A$204,0)),0)*$G566,0)))</f>
        <v/>
      </c>
      <c r="I566" s="39"/>
      <c r="J566" s="45" t="str">
        <f>IF($B566="","",N($E566)+N($H566)-N($I566))</f>
        <v/>
      </c>
      <c r="K566" s="46" t="str">
        <f>IF($B566="","",IF(N($I566)&lt;=0,"Pendiente",IF(N($J566)&lt;=0,"Pagado","Parcial")))</f>
        <v/>
      </c>
      <c r="L566" s="45" t="str">
        <f>IF($B566="","",MIN(N($I566),N($C566)+N($H566)))</f>
        <v/>
      </c>
      <c r="M566" s="33" t="str">
        <f>IF(OR($A566="",$B566=""),"",IFERROR(IF(N(INDEX(Contratos!$N$5:$N$204,MATCH($B566,Contratos!$A$5:$A$204,0)))&lt;1,"",DATE(YEAR($A566),MONTH($A566),MIN(INDEX(Contratos!$N$5:$N$204,MATCH($B566,Contratos!$A$5:$A$204,0)),DAY(EOMONTH($A566,0))))),""))</f>
        <v/>
      </c>
    </row>
    <row r="567" spans="1:13" x14ac:dyDescent="0.25">
      <c r="A567" s="44"/>
      <c r="B567" s="23"/>
      <c r="C567" s="45" t="str">
        <f>IF($B567="","",IFERROR(INDEX(Contratos!$G$5:$G$204,MATCH($B567,Contratos!$A$5:$A$204,0)),""))</f>
        <v/>
      </c>
      <c r="D567" s="26"/>
      <c r="E567" s="45" t="str">
        <f>IF($B567="","",N($C567)+N($D567))</f>
        <v/>
      </c>
      <c r="F567" s="25"/>
      <c r="G567" s="30" t="str">
        <f>IF($M567="","",MAX(0,IF($F567="",TODAY(),$F567)-$M567))</f>
        <v/>
      </c>
      <c r="H567" s="45" t="str">
        <f>IF($B567="","",IF(N($G567)=0,0,ROUND(N($C567)*IFERROR(INDEX(Contratos!$O$5:$O$204,MATCH($B567,Contratos!$A$5:$A$204,0)),0)*$G567,0)))</f>
        <v/>
      </c>
      <c r="I567" s="26"/>
      <c r="J567" s="45" t="str">
        <f>IF($B567="","",N($E567)+N($H567)-N($I567))</f>
        <v/>
      </c>
      <c r="K567" s="46" t="str">
        <f>IF($B567="","",IF(N($I567)&lt;=0,"Pendiente",IF(N($J567)&lt;=0,"Pagado","Parcial")))</f>
        <v/>
      </c>
      <c r="L567" s="45" t="str">
        <f>IF($B567="","",MIN(N($I567),N($C567)+N($H567)))</f>
        <v/>
      </c>
      <c r="M567" s="33" t="str">
        <f>IF(OR($A567="",$B567=""),"",IFERROR(IF(N(INDEX(Contratos!$N$5:$N$204,MATCH($B567,Contratos!$A$5:$A$204,0)))&lt;1,"",DATE(YEAR($A567),MONTH($A567),MIN(INDEX(Contratos!$N$5:$N$204,MATCH($B567,Contratos!$A$5:$A$204,0)),DAY(EOMONTH($A567,0))))),""))</f>
        <v/>
      </c>
    </row>
    <row r="568" spans="1:13" x14ac:dyDescent="0.25">
      <c r="A568" s="47"/>
      <c r="B568" s="36"/>
      <c r="C568" s="45" t="str">
        <f>IF($B568="","",IFERROR(INDEX(Contratos!$G$5:$G$204,MATCH($B568,Contratos!$A$5:$A$204,0)),""))</f>
        <v/>
      </c>
      <c r="D568" s="39"/>
      <c r="E568" s="45" t="str">
        <f>IF($B568="","",N($C568)+N($D568))</f>
        <v/>
      </c>
      <c r="F568" s="38"/>
      <c r="G568" s="30" t="str">
        <f>IF($M568="","",MAX(0,IF($F568="",TODAY(),$F568)-$M568))</f>
        <v/>
      </c>
      <c r="H568" s="45" t="str">
        <f>IF($B568="","",IF(N($G568)=0,0,ROUND(N($C568)*IFERROR(INDEX(Contratos!$O$5:$O$204,MATCH($B568,Contratos!$A$5:$A$204,0)),0)*$G568,0)))</f>
        <v/>
      </c>
      <c r="I568" s="39"/>
      <c r="J568" s="45" t="str">
        <f>IF($B568="","",N($E568)+N($H568)-N($I568))</f>
        <v/>
      </c>
      <c r="K568" s="46" t="str">
        <f>IF($B568="","",IF(N($I568)&lt;=0,"Pendiente",IF(N($J568)&lt;=0,"Pagado","Parcial")))</f>
        <v/>
      </c>
      <c r="L568" s="45" t="str">
        <f>IF($B568="","",MIN(N($I568),N($C568)+N($H568)))</f>
        <v/>
      </c>
      <c r="M568" s="33" t="str">
        <f>IF(OR($A568="",$B568=""),"",IFERROR(IF(N(INDEX(Contratos!$N$5:$N$204,MATCH($B568,Contratos!$A$5:$A$204,0)))&lt;1,"",DATE(YEAR($A568),MONTH($A568),MIN(INDEX(Contratos!$N$5:$N$204,MATCH($B568,Contratos!$A$5:$A$204,0)),DAY(EOMONTH($A568,0))))),""))</f>
        <v/>
      </c>
    </row>
    <row r="569" spans="1:13" x14ac:dyDescent="0.25">
      <c r="A569" s="44"/>
      <c r="B569" s="23"/>
      <c r="C569" s="45" t="str">
        <f>IF($B569="","",IFERROR(INDEX(Contratos!$G$5:$G$204,MATCH($B569,Contratos!$A$5:$A$204,0)),""))</f>
        <v/>
      </c>
      <c r="D569" s="26"/>
      <c r="E569" s="45" t="str">
        <f>IF($B569="","",N($C569)+N($D569))</f>
        <v/>
      </c>
      <c r="F569" s="25"/>
      <c r="G569" s="30" t="str">
        <f>IF($M569="","",MAX(0,IF($F569="",TODAY(),$F569)-$M569))</f>
        <v/>
      </c>
      <c r="H569" s="45" t="str">
        <f>IF($B569="","",IF(N($G569)=0,0,ROUND(N($C569)*IFERROR(INDEX(Contratos!$O$5:$O$204,MATCH($B569,Contratos!$A$5:$A$204,0)),0)*$G569,0)))</f>
        <v/>
      </c>
      <c r="I569" s="26"/>
      <c r="J569" s="45" t="str">
        <f>IF($B569="","",N($E569)+N($H569)-N($I569))</f>
        <v/>
      </c>
      <c r="K569" s="46" t="str">
        <f>IF($B569="","",IF(N($I569)&lt;=0,"Pendiente",IF(N($J569)&lt;=0,"Pagado","Parcial")))</f>
        <v/>
      </c>
      <c r="L569" s="45" t="str">
        <f>IF($B569="","",MIN(N($I569),N($C569)+N($H569)))</f>
        <v/>
      </c>
      <c r="M569" s="33" t="str">
        <f>IF(OR($A569="",$B569=""),"",IFERROR(IF(N(INDEX(Contratos!$N$5:$N$204,MATCH($B569,Contratos!$A$5:$A$204,0)))&lt;1,"",DATE(YEAR($A569),MONTH($A569),MIN(INDEX(Contratos!$N$5:$N$204,MATCH($B569,Contratos!$A$5:$A$204,0)),DAY(EOMONTH($A569,0))))),""))</f>
        <v/>
      </c>
    </row>
    <row r="570" spans="1:13" x14ac:dyDescent="0.25">
      <c r="A570" s="47"/>
      <c r="B570" s="36"/>
      <c r="C570" s="45" t="str">
        <f>IF($B570="","",IFERROR(INDEX(Contratos!$G$5:$G$204,MATCH($B570,Contratos!$A$5:$A$204,0)),""))</f>
        <v/>
      </c>
      <c r="D570" s="39"/>
      <c r="E570" s="45" t="str">
        <f>IF($B570="","",N($C570)+N($D570))</f>
        <v/>
      </c>
      <c r="F570" s="38"/>
      <c r="G570" s="30" t="str">
        <f>IF($M570="","",MAX(0,IF($F570="",TODAY(),$F570)-$M570))</f>
        <v/>
      </c>
      <c r="H570" s="45" t="str">
        <f>IF($B570="","",IF(N($G570)=0,0,ROUND(N($C570)*IFERROR(INDEX(Contratos!$O$5:$O$204,MATCH($B570,Contratos!$A$5:$A$204,0)),0)*$G570,0)))</f>
        <v/>
      </c>
      <c r="I570" s="39"/>
      <c r="J570" s="45" t="str">
        <f>IF($B570="","",N($E570)+N($H570)-N($I570))</f>
        <v/>
      </c>
      <c r="K570" s="46" t="str">
        <f>IF($B570="","",IF(N($I570)&lt;=0,"Pendiente",IF(N($J570)&lt;=0,"Pagado","Parcial")))</f>
        <v/>
      </c>
      <c r="L570" s="45" t="str">
        <f>IF($B570="","",MIN(N($I570),N($C570)+N($H570)))</f>
        <v/>
      </c>
      <c r="M570" s="33" t="str">
        <f>IF(OR($A570="",$B570=""),"",IFERROR(IF(N(INDEX(Contratos!$N$5:$N$204,MATCH($B570,Contratos!$A$5:$A$204,0)))&lt;1,"",DATE(YEAR($A570),MONTH($A570),MIN(INDEX(Contratos!$N$5:$N$204,MATCH($B570,Contratos!$A$5:$A$204,0)),DAY(EOMONTH($A570,0))))),""))</f>
        <v/>
      </c>
    </row>
    <row r="571" spans="1:13" x14ac:dyDescent="0.25">
      <c r="A571" s="44"/>
      <c r="B571" s="23"/>
      <c r="C571" s="45" t="str">
        <f>IF($B571="","",IFERROR(INDEX(Contratos!$G$5:$G$204,MATCH($B571,Contratos!$A$5:$A$204,0)),""))</f>
        <v/>
      </c>
      <c r="D571" s="26"/>
      <c r="E571" s="45" t="str">
        <f>IF($B571="","",N($C571)+N($D571))</f>
        <v/>
      </c>
      <c r="F571" s="25"/>
      <c r="G571" s="30" t="str">
        <f>IF($M571="","",MAX(0,IF($F571="",TODAY(),$F571)-$M571))</f>
        <v/>
      </c>
      <c r="H571" s="45" t="str">
        <f>IF($B571="","",IF(N($G571)=0,0,ROUND(N($C571)*IFERROR(INDEX(Contratos!$O$5:$O$204,MATCH($B571,Contratos!$A$5:$A$204,0)),0)*$G571,0)))</f>
        <v/>
      </c>
      <c r="I571" s="26"/>
      <c r="J571" s="45" t="str">
        <f>IF($B571="","",N($E571)+N($H571)-N($I571))</f>
        <v/>
      </c>
      <c r="K571" s="46" t="str">
        <f>IF($B571="","",IF(N($I571)&lt;=0,"Pendiente",IF(N($J571)&lt;=0,"Pagado","Parcial")))</f>
        <v/>
      </c>
      <c r="L571" s="45" t="str">
        <f>IF($B571="","",MIN(N($I571),N($C571)+N($H571)))</f>
        <v/>
      </c>
      <c r="M571" s="33" t="str">
        <f>IF(OR($A571="",$B571=""),"",IFERROR(IF(N(INDEX(Contratos!$N$5:$N$204,MATCH($B571,Contratos!$A$5:$A$204,0)))&lt;1,"",DATE(YEAR($A571),MONTH($A571),MIN(INDEX(Contratos!$N$5:$N$204,MATCH($B571,Contratos!$A$5:$A$204,0)),DAY(EOMONTH($A571,0))))),""))</f>
        <v/>
      </c>
    </row>
    <row r="572" spans="1:13" x14ac:dyDescent="0.25">
      <c r="A572" s="47"/>
      <c r="B572" s="36"/>
      <c r="C572" s="45" t="str">
        <f>IF($B572="","",IFERROR(INDEX(Contratos!$G$5:$G$204,MATCH($B572,Contratos!$A$5:$A$204,0)),""))</f>
        <v/>
      </c>
      <c r="D572" s="39"/>
      <c r="E572" s="45" t="str">
        <f>IF($B572="","",N($C572)+N($D572))</f>
        <v/>
      </c>
      <c r="F572" s="38"/>
      <c r="G572" s="30" t="str">
        <f>IF($M572="","",MAX(0,IF($F572="",TODAY(),$F572)-$M572))</f>
        <v/>
      </c>
      <c r="H572" s="45" t="str">
        <f>IF($B572="","",IF(N($G572)=0,0,ROUND(N($C572)*IFERROR(INDEX(Contratos!$O$5:$O$204,MATCH($B572,Contratos!$A$5:$A$204,0)),0)*$G572,0)))</f>
        <v/>
      </c>
      <c r="I572" s="39"/>
      <c r="J572" s="45" t="str">
        <f>IF($B572="","",N($E572)+N($H572)-N($I572))</f>
        <v/>
      </c>
      <c r="K572" s="46" t="str">
        <f>IF($B572="","",IF(N($I572)&lt;=0,"Pendiente",IF(N($J572)&lt;=0,"Pagado","Parcial")))</f>
        <v/>
      </c>
      <c r="L572" s="45" t="str">
        <f>IF($B572="","",MIN(N($I572),N($C572)+N($H572)))</f>
        <v/>
      </c>
      <c r="M572" s="33" t="str">
        <f>IF(OR($A572="",$B572=""),"",IFERROR(IF(N(INDEX(Contratos!$N$5:$N$204,MATCH($B572,Contratos!$A$5:$A$204,0)))&lt;1,"",DATE(YEAR($A572),MONTH($A572),MIN(INDEX(Contratos!$N$5:$N$204,MATCH($B572,Contratos!$A$5:$A$204,0)),DAY(EOMONTH($A572,0))))),""))</f>
        <v/>
      </c>
    </row>
    <row r="573" spans="1:13" x14ac:dyDescent="0.25">
      <c r="A573" s="44"/>
      <c r="B573" s="23"/>
      <c r="C573" s="45" t="str">
        <f>IF($B573="","",IFERROR(INDEX(Contratos!$G$5:$G$204,MATCH($B573,Contratos!$A$5:$A$204,0)),""))</f>
        <v/>
      </c>
      <c r="D573" s="26"/>
      <c r="E573" s="45" t="str">
        <f>IF($B573="","",N($C573)+N($D573))</f>
        <v/>
      </c>
      <c r="F573" s="25"/>
      <c r="G573" s="30" t="str">
        <f>IF($M573="","",MAX(0,IF($F573="",TODAY(),$F573)-$M573))</f>
        <v/>
      </c>
      <c r="H573" s="45" t="str">
        <f>IF($B573="","",IF(N($G573)=0,0,ROUND(N($C573)*IFERROR(INDEX(Contratos!$O$5:$O$204,MATCH($B573,Contratos!$A$5:$A$204,0)),0)*$G573,0)))</f>
        <v/>
      </c>
      <c r="I573" s="26"/>
      <c r="J573" s="45" t="str">
        <f>IF($B573="","",N($E573)+N($H573)-N($I573))</f>
        <v/>
      </c>
      <c r="K573" s="46" t="str">
        <f>IF($B573="","",IF(N($I573)&lt;=0,"Pendiente",IF(N($J573)&lt;=0,"Pagado","Parcial")))</f>
        <v/>
      </c>
      <c r="L573" s="45" t="str">
        <f>IF($B573="","",MIN(N($I573),N($C573)+N($H573)))</f>
        <v/>
      </c>
      <c r="M573" s="33" t="str">
        <f>IF(OR($A573="",$B573=""),"",IFERROR(IF(N(INDEX(Contratos!$N$5:$N$204,MATCH($B573,Contratos!$A$5:$A$204,0)))&lt;1,"",DATE(YEAR($A573),MONTH($A573),MIN(INDEX(Contratos!$N$5:$N$204,MATCH($B573,Contratos!$A$5:$A$204,0)),DAY(EOMONTH($A573,0))))),""))</f>
        <v/>
      </c>
    </row>
    <row r="574" spans="1:13" x14ac:dyDescent="0.25">
      <c r="A574" s="47"/>
      <c r="B574" s="36"/>
      <c r="C574" s="45" t="str">
        <f>IF($B574="","",IFERROR(INDEX(Contratos!$G$5:$G$204,MATCH($B574,Contratos!$A$5:$A$204,0)),""))</f>
        <v/>
      </c>
      <c r="D574" s="39"/>
      <c r="E574" s="45" t="str">
        <f>IF($B574="","",N($C574)+N($D574))</f>
        <v/>
      </c>
      <c r="F574" s="38"/>
      <c r="G574" s="30" t="str">
        <f>IF($M574="","",MAX(0,IF($F574="",TODAY(),$F574)-$M574))</f>
        <v/>
      </c>
      <c r="H574" s="45" t="str">
        <f>IF($B574="","",IF(N($G574)=0,0,ROUND(N($C574)*IFERROR(INDEX(Contratos!$O$5:$O$204,MATCH($B574,Contratos!$A$5:$A$204,0)),0)*$G574,0)))</f>
        <v/>
      </c>
      <c r="I574" s="39"/>
      <c r="J574" s="45" t="str">
        <f>IF($B574="","",N($E574)+N($H574)-N($I574))</f>
        <v/>
      </c>
      <c r="K574" s="46" t="str">
        <f>IF($B574="","",IF(N($I574)&lt;=0,"Pendiente",IF(N($J574)&lt;=0,"Pagado","Parcial")))</f>
        <v/>
      </c>
      <c r="L574" s="45" t="str">
        <f>IF($B574="","",MIN(N($I574),N($C574)+N($H574)))</f>
        <v/>
      </c>
      <c r="M574" s="33" t="str">
        <f>IF(OR($A574="",$B574=""),"",IFERROR(IF(N(INDEX(Contratos!$N$5:$N$204,MATCH($B574,Contratos!$A$5:$A$204,0)))&lt;1,"",DATE(YEAR($A574),MONTH($A574),MIN(INDEX(Contratos!$N$5:$N$204,MATCH($B574,Contratos!$A$5:$A$204,0)),DAY(EOMONTH($A574,0))))),""))</f>
        <v/>
      </c>
    </row>
    <row r="575" spans="1:13" x14ac:dyDescent="0.25">
      <c r="A575" s="44"/>
      <c r="B575" s="23"/>
      <c r="C575" s="45" t="str">
        <f>IF($B575="","",IFERROR(INDEX(Contratos!$G$5:$G$204,MATCH($B575,Contratos!$A$5:$A$204,0)),""))</f>
        <v/>
      </c>
      <c r="D575" s="26"/>
      <c r="E575" s="45" t="str">
        <f>IF($B575="","",N($C575)+N($D575))</f>
        <v/>
      </c>
      <c r="F575" s="25"/>
      <c r="G575" s="30" t="str">
        <f>IF($M575="","",MAX(0,IF($F575="",TODAY(),$F575)-$M575))</f>
        <v/>
      </c>
      <c r="H575" s="45" t="str">
        <f>IF($B575="","",IF(N($G575)=0,0,ROUND(N($C575)*IFERROR(INDEX(Contratos!$O$5:$O$204,MATCH($B575,Contratos!$A$5:$A$204,0)),0)*$G575,0)))</f>
        <v/>
      </c>
      <c r="I575" s="26"/>
      <c r="J575" s="45" t="str">
        <f>IF($B575="","",N($E575)+N($H575)-N($I575))</f>
        <v/>
      </c>
      <c r="K575" s="46" t="str">
        <f>IF($B575="","",IF(N($I575)&lt;=0,"Pendiente",IF(N($J575)&lt;=0,"Pagado","Parcial")))</f>
        <v/>
      </c>
      <c r="L575" s="45" t="str">
        <f>IF($B575="","",MIN(N($I575),N($C575)+N($H575)))</f>
        <v/>
      </c>
      <c r="M575" s="33" t="str">
        <f>IF(OR($A575="",$B575=""),"",IFERROR(IF(N(INDEX(Contratos!$N$5:$N$204,MATCH($B575,Contratos!$A$5:$A$204,0)))&lt;1,"",DATE(YEAR($A575),MONTH($A575),MIN(INDEX(Contratos!$N$5:$N$204,MATCH($B575,Contratos!$A$5:$A$204,0)),DAY(EOMONTH($A575,0))))),""))</f>
        <v/>
      </c>
    </row>
    <row r="576" spans="1:13" x14ac:dyDescent="0.25">
      <c r="A576" s="47"/>
      <c r="B576" s="36"/>
      <c r="C576" s="45" t="str">
        <f>IF($B576="","",IFERROR(INDEX(Contratos!$G$5:$G$204,MATCH($B576,Contratos!$A$5:$A$204,0)),""))</f>
        <v/>
      </c>
      <c r="D576" s="39"/>
      <c r="E576" s="45" t="str">
        <f>IF($B576="","",N($C576)+N($D576))</f>
        <v/>
      </c>
      <c r="F576" s="38"/>
      <c r="G576" s="30" t="str">
        <f>IF($M576="","",MAX(0,IF($F576="",TODAY(),$F576)-$M576))</f>
        <v/>
      </c>
      <c r="H576" s="45" t="str">
        <f>IF($B576="","",IF(N($G576)=0,0,ROUND(N($C576)*IFERROR(INDEX(Contratos!$O$5:$O$204,MATCH($B576,Contratos!$A$5:$A$204,0)),0)*$G576,0)))</f>
        <v/>
      </c>
      <c r="I576" s="39"/>
      <c r="J576" s="45" t="str">
        <f>IF($B576="","",N($E576)+N($H576)-N($I576))</f>
        <v/>
      </c>
      <c r="K576" s="46" t="str">
        <f>IF($B576="","",IF(N($I576)&lt;=0,"Pendiente",IF(N($J576)&lt;=0,"Pagado","Parcial")))</f>
        <v/>
      </c>
      <c r="L576" s="45" t="str">
        <f>IF($B576="","",MIN(N($I576),N($C576)+N($H576)))</f>
        <v/>
      </c>
      <c r="M576" s="33" t="str">
        <f>IF(OR($A576="",$B576=""),"",IFERROR(IF(N(INDEX(Contratos!$N$5:$N$204,MATCH($B576,Contratos!$A$5:$A$204,0)))&lt;1,"",DATE(YEAR($A576),MONTH($A576),MIN(INDEX(Contratos!$N$5:$N$204,MATCH($B576,Contratos!$A$5:$A$204,0)),DAY(EOMONTH($A576,0))))),""))</f>
        <v/>
      </c>
    </row>
    <row r="577" spans="1:13" x14ac:dyDescent="0.25">
      <c r="A577" s="44"/>
      <c r="B577" s="23"/>
      <c r="C577" s="45" t="str">
        <f>IF($B577="","",IFERROR(INDEX(Contratos!$G$5:$G$204,MATCH($B577,Contratos!$A$5:$A$204,0)),""))</f>
        <v/>
      </c>
      <c r="D577" s="26"/>
      <c r="E577" s="45" t="str">
        <f>IF($B577="","",N($C577)+N($D577))</f>
        <v/>
      </c>
      <c r="F577" s="25"/>
      <c r="G577" s="30" t="str">
        <f>IF($M577="","",MAX(0,IF($F577="",TODAY(),$F577)-$M577))</f>
        <v/>
      </c>
      <c r="H577" s="45" t="str">
        <f>IF($B577="","",IF(N($G577)=0,0,ROUND(N($C577)*IFERROR(INDEX(Contratos!$O$5:$O$204,MATCH($B577,Contratos!$A$5:$A$204,0)),0)*$G577,0)))</f>
        <v/>
      </c>
      <c r="I577" s="26"/>
      <c r="J577" s="45" t="str">
        <f>IF($B577="","",N($E577)+N($H577)-N($I577))</f>
        <v/>
      </c>
      <c r="K577" s="46" t="str">
        <f>IF($B577="","",IF(N($I577)&lt;=0,"Pendiente",IF(N($J577)&lt;=0,"Pagado","Parcial")))</f>
        <v/>
      </c>
      <c r="L577" s="45" t="str">
        <f>IF($B577="","",MIN(N($I577),N($C577)+N($H577)))</f>
        <v/>
      </c>
      <c r="M577" s="33" t="str">
        <f>IF(OR($A577="",$B577=""),"",IFERROR(IF(N(INDEX(Contratos!$N$5:$N$204,MATCH($B577,Contratos!$A$5:$A$204,0)))&lt;1,"",DATE(YEAR($A577),MONTH($A577),MIN(INDEX(Contratos!$N$5:$N$204,MATCH($B577,Contratos!$A$5:$A$204,0)),DAY(EOMONTH($A577,0))))),""))</f>
        <v/>
      </c>
    </row>
    <row r="578" spans="1:13" x14ac:dyDescent="0.25">
      <c r="A578" s="47"/>
      <c r="B578" s="36"/>
      <c r="C578" s="45" t="str">
        <f>IF($B578="","",IFERROR(INDEX(Contratos!$G$5:$G$204,MATCH($B578,Contratos!$A$5:$A$204,0)),""))</f>
        <v/>
      </c>
      <c r="D578" s="39"/>
      <c r="E578" s="45" t="str">
        <f>IF($B578="","",N($C578)+N($D578))</f>
        <v/>
      </c>
      <c r="F578" s="38"/>
      <c r="G578" s="30" t="str">
        <f>IF($M578="","",MAX(0,IF($F578="",TODAY(),$F578)-$M578))</f>
        <v/>
      </c>
      <c r="H578" s="45" t="str">
        <f>IF($B578="","",IF(N($G578)=0,0,ROUND(N($C578)*IFERROR(INDEX(Contratos!$O$5:$O$204,MATCH($B578,Contratos!$A$5:$A$204,0)),0)*$G578,0)))</f>
        <v/>
      </c>
      <c r="I578" s="39"/>
      <c r="J578" s="45" t="str">
        <f>IF($B578="","",N($E578)+N($H578)-N($I578))</f>
        <v/>
      </c>
      <c r="K578" s="46" t="str">
        <f>IF($B578="","",IF(N($I578)&lt;=0,"Pendiente",IF(N($J578)&lt;=0,"Pagado","Parcial")))</f>
        <v/>
      </c>
      <c r="L578" s="45" t="str">
        <f>IF($B578="","",MIN(N($I578),N($C578)+N($H578)))</f>
        <v/>
      </c>
      <c r="M578" s="33" t="str">
        <f>IF(OR($A578="",$B578=""),"",IFERROR(IF(N(INDEX(Contratos!$N$5:$N$204,MATCH($B578,Contratos!$A$5:$A$204,0)))&lt;1,"",DATE(YEAR($A578),MONTH($A578),MIN(INDEX(Contratos!$N$5:$N$204,MATCH($B578,Contratos!$A$5:$A$204,0)),DAY(EOMONTH($A578,0))))),""))</f>
        <v/>
      </c>
    </row>
    <row r="579" spans="1:13" x14ac:dyDescent="0.25">
      <c r="A579" s="44"/>
      <c r="B579" s="23"/>
      <c r="C579" s="45" t="str">
        <f>IF($B579="","",IFERROR(INDEX(Contratos!$G$5:$G$204,MATCH($B579,Contratos!$A$5:$A$204,0)),""))</f>
        <v/>
      </c>
      <c r="D579" s="26"/>
      <c r="E579" s="45" t="str">
        <f>IF($B579="","",N($C579)+N($D579))</f>
        <v/>
      </c>
      <c r="F579" s="25"/>
      <c r="G579" s="30" t="str">
        <f>IF($M579="","",MAX(0,IF($F579="",TODAY(),$F579)-$M579))</f>
        <v/>
      </c>
      <c r="H579" s="45" t="str">
        <f>IF($B579="","",IF(N($G579)=0,0,ROUND(N($C579)*IFERROR(INDEX(Contratos!$O$5:$O$204,MATCH($B579,Contratos!$A$5:$A$204,0)),0)*$G579,0)))</f>
        <v/>
      </c>
      <c r="I579" s="26"/>
      <c r="J579" s="45" t="str">
        <f>IF($B579="","",N($E579)+N($H579)-N($I579))</f>
        <v/>
      </c>
      <c r="K579" s="46" t="str">
        <f>IF($B579="","",IF(N($I579)&lt;=0,"Pendiente",IF(N($J579)&lt;=0,"Pagado","Parcial")))</f>
        <v/>
      </c>
      <c r="L579" s="45" t="str">
        <f>IF($B579="","",MIN(N($I579),N($C579)+N($H579)))</f>
        <v/>
      </c>
      <c r="M579" s="33" t="str">
        <f>IF(OR($A579="",$B579=""),"",IFERROR(IF(N(INDEX(Contratos!$N$5:$N$204,MATCH($B579,Contratos!$A$5:$A$204,0)))&lt;1,"",DATE(YEAR($A579),MONTH($A579),MIN(INDEX(Contratos!$N$5:$N$204,MATCH($B579,Contratos!$A$5:$A$204,0)),DAY(EOMONTH($A579,0))))),""))</f>
        <v/>
      </c>
    </row>
    <row r="580" spans="1:13" x14ac:dyDescent="0.25">
      <c r="A580" s="47"/>
      <c r="B580" s="36"/>
      <c r="C580" s="45" t="str">
        <f>IF($B580="","",IFERROR(INDEX(Contratos!$G$5:$G$204,MATCH($B580,Contratos!$A$5:$A$204,0)),""))</f>
        <v/>
      </c>
      <c r="D580" s="39"/>
      <c r="E580" s="45" t="str">
        <f>IF($B580="","",N($C580)+N($D580))</f>
        <v/>
      </c>
      <c r="F580" s="38"/>
      <c r="G580" s="30" t="str">
        <f>IF($M580="","",MAX(0,IF($F580="",TODAY(),$F580)-$M580))</f>
        <v/>
      </c>
      <c r="H580" s="45" t="str">
        <f>IF($B580="","",IF(N($G580)=0,0,ROUND(N($C580)*IFERROR(INDEX(Contratos!$O$5:$O$204,MATCH($B580,Contratos!$A$5:$A$204,0)),0)*$G580,0)))</f>
        <v/>
      </c>
      <c r="I580" s="39"/>
      <c r="J580" s="45" t="str">
        <f>IF($B580="","",N($E580)+N($H580)-N($I580))</f>
        <v/>
      </c>
      <c r="K580" s="46" t="str">
        <f>IF($B580="","",IF(N($I580)&lt;=0,"Pendiente",IF(N($J580)&lt;=0,"Pagado","Parcial")))</f>
        <v/>
      </c>
      <c r="L580" s="45" t="str">
        <f>IF($B580="","",MIN(N($I580),N($C580)+N($H580)))</f>
        <v/>
      </c>
      <c r="M580" s="33" t="str">
        <f>IF(OR($A580="",$B580=""),"",IFERROR(IF(N(INDEX(Contratos!$N$5:$N$204,MATCH($B580,Contratos!$A$5:$A$204,0)))&lt;1,"",DATE(YEAR($A580),MONTH($A580),MIN(INDEX(Contratos!$N$5:$N$204,MATCH($B580,Contratos!$A$5:$A$204,0)),DAY(EOMONTH($A580,0))))),""))</f>
        <v/>
      </c>
    </row>
    <row r="581" spans="1:13" x14ac:dyDescent="0.25">
      <c r="A581" s="44"/>
      <c r="B581" s="23"/>
      <c r="C581" s="45" t="str">
        <f>IF($B581="","",IFERROR(INDEX(Contratos!$G$5:$G$204,MATCH($B581,Contratos!$A$5:$A$204,0)),""))</f>
        <v/>
      </c>
      <c r="D581" s="26"/>
      <c r="E581" s="45" t="str">
        <f>IF($B581="","",N($C581)+N($D581))</f>
        <v/>
      </c>
      <c r="F581" s="25"/>
      <c r="G581" s="30" t="str">
        <f>IF($M581="","",MAX(0,IF($F581="",TODAY(),$F581)-$M581))</f>
        <v/>
      </c>
      <c r="H581" s="45" t="str">
        <f>IF($B581="","",IF(N($G581)=0,0,ROUND(N($C581)*IFERROR(INDEX(Contratos!$O$5:$O$204,MATCH($B581,Contratos!$A$5:$A$204,0)),0)*$G581,0)))</f>
        <v/>
      </c>
      <c r="I581" s="26"/>
      <c r="J581" s="45" t="str">
        <f>IF($B581="","",N($E581)+N($H581)-N($I581))</f>
        <v/>
      </c>
      <c r="K581" s="46" t="str">
        <f>IF($B581="","",IF(N($I581)&lt;=0,"Pendiente",IF(N($J581)&lt;=0,"Pagado","Parcial")))</f>
        <v/>
      </c>
      <c r="L581" s="45" t="str">
        <f>IF($B581="","",MIN(N($I581),N($C581)+N($H581)))</f>
        <v/>
      </c>
      <c r="M581" s="33" t="str">
        <f>IF(OR($A581="",$B581=""),"",IFERROR(IF(N(INDEX(Contratos!$N$5:$N$204,MATCH($B581,Contratos!$A$5:$A$204,0)))&lt;1,"",DATE(YEAR($A581),MONTH($A581),MIN(INDEX(Contratos!$N$5:$N$204,MATCH($B581,Contratos!$A$5:$A$204,0)),DAY(EOMONTH($A581,0))))),""))</f>
        <v/>
      </c>
    </row>
    <row r="582" spans="1:13" x14ac:dyDescent="0.25">
      <c r="A582" s="47"/>
      <c r="B582" s="36"/>
      <c r="C582" s="45" t="str">
        <f>IF($B582="","",IFERROR(INDEX(Contratos!$G$5:$G$204,MATCH($B582,Contratos!$A$5:$A$204,0)),""))</f>
        <v/>
      </c>
      <c r="D582" s="39"/>
      <c r="E582" s="45" t="str">
        <f>IF($B582="","",N($C582)+N($D582))</f>
        <v/>
      </c>
      <c r="F582" s="38"/>
      <c r="G582" s="30" t="str">
        <f>IF($M582="","",MAX(0,IF($F582="",TODAY(),$F582)-$M582))</f>
        <v/>
      </c>
      <c r="H582" s="45" t="str">
        <f>IF($B582="","",IF(N($G582)=0,0,ROUND(N($C582)*IFERROR(INDEX(Contratos!$O$5:$O$204,MATCH($B582,Contratos!$A$5:$A$204,0)),0)*$G582,0)))</f>
        <v/>
      </c>
      <c r="I582" s="39"/>
      <c r="J582" s="45" t="str">
        <f>IF($B582="","",N($E582)+N($H582)-N($I582))</f>
        <v/>
      </c>
      <c r="K582" s="46" t="str">
        <f>IF($B582="","",IF(N($I582)&lt;=0,"Pendiente",IF(N($J582)&lt;=0,"Pagado","Parcial")))</f>
        <v/>
      </c>
      <c r="L582" s="45" t="str">
        <f>IF($B582="","",MIN(N($I582),N($C582)+N($H582)))</f>
        <v/>
      </c>
      <c r="M582" s="33" t="str">
        <f>IF(OR($A582="",$B582=""),"",IFERROR(IF(N(INDEX(Contratos!$N$5:$N$204,MATCH($B582,Contratos!$A$5:$A$204,0)))&lt;1,"",DATE(YEAR($A582),MONTH($A582),MIN(INDEX(Contratos!$N$5:$N$204,MATCH($B582,Contratos!$A$5:$A$204,0)),DAY(EOMONTH($A582,0))))),""))</f>
        <v/>
      </c>
    </row>
    <row r="583" spans="1:13" x14ac:dyDescent="0.25">
      <c r="A583" s="44"/>
      <c r="B583" s="23"/>
      <c r="C583" s="45" t="str">
        <f>IF($B583="","",IFERROR(INDEX(Contratos!$G$5:$G$204,MATCH($B583,Contratos!$A$5:$A$204,0)),""))</f>
        <v/>
      </c>
      <c r="D583" s="26"/>
      <c r="E583" s="45" t="str">
        <f>IF($B583="","",N($C583)+N($D583))</f>
        <v/>
      </c>
      <c r="F583" s="25"/>
      <c r="G583" s="30" t="str">
        <f>IF($M583="","",MAX(0,IF($F583="",TODAY(),$F583)-$M583))</f>
        <v/>
      </c>
      <c r="H583" s="45" t="str">
        <f>IF($B583="","",IF(N($G583)=0,0,ROUND(N($C583)*IFERROR(INDEX(Contratos!$O$5:$O$204,MATCH($B583,Contratos!$A$5:$A$204,0)),0)*$G583,0)))</f>
        <v/>
      </c>
      <c r="I583" s="26"/>
      <c r="J583" s="45" t="str">
        <f>IF($B583="","",N($E583)+N($H583)-N($I583))</f>
        <v/>
      </c>
      <c r="K583" s="46" t="str">
        <f>IF($B583="","",IF(N($I583)&lt;=0,"Pendiente",IF(N($J583)&lt;=0,"Pagado","Parcial")))</f>
        <v/>
      </c>
      <c r="L583" s="45" t="str">
        <f>IF($B583="","",MIN(N($I583),N($C583)+N($H583)))</f>
        <v/>
      </c>
      <c r="M583" s="33" t="str">
        <f>IF(OR($A583="",$B583=""),"",IFERROR(IF(N(INDEX(Contratos!$N$5:$N$204,MATCH($B583,Contratos!$A$5:$A$204,0)))&lt;1,"",DATE(YEAR($A583),MONTH($A583),MIN(INDEX(Contratos!$N$5:$N$204,MATCH($B583,Contratos!$A$5:$A$204,0)),DAY(EOMONTH($A583,0))))),""))</f>
        <v/>
      </c>
    </row>
    <row r="584" spans="1:13" x14ac:dyDescent="0.25">
      <c r="A584" s="47"/>
      <c r="B584" s="36"/>
      <c r="C584" s="45" t="str">
        <f>IF($B584="","",IFERROR(INDEX(Contratos!$G$5:$G$204,MATCH($B584,Contratos!$A$5:$A$204,0)),""))</f>
        <v/>
      </c>
      <c r="D584" s="39"/>
      <c r="E584" s="45" t="str">
        <f>IF($B584="","",N($C584)+N($D584))</f>
        <v/>
      </c>
      <c r="F584" s="38"/>
      <c r="G584" s="30" t="str">
        <f>IF($M584="","",MAX(0,IF($F584="",TODAY(),$F584)-$M584))</f>
        <v/>
      </c>
      <c r="H584" s="45" t="str">
        <f>IF($B584="","",IF(N($G584)=0,0,ROUND(N($C584)*IFERROR(INDEX(Contratos!$O$5:$O$204,MATCH($B584,Contratos!$A$5:$A$204,0)),0)*$G584,0)))</f>
        <v/>
      </c>
      <c r="I584" s="39"/>
      <c r="J584" s="45" t="str">
        <f>IF($B584="","",N($E584)+N($H584)-N($I584))</f>
        <v/>
      </c>
      <c r="K584" s="46" t="str">
        <f>IF($B584="","",IF(N($I584)&lt;=0,"Pendiente",IF(N($J584)&lt;=0,"Pagado","Parcial")))</f>
        <v/>
      </c>
      <c r="L584" s="45" t="str">
        <f>IF($B584="","",MIN(N($I584),N($C584)+N($H584)))</f>
        <v/>
      </c>
      <c r="M584" s="33" t="str">
        <f>IF(OR($A584="",$B584=""),"",IFERROR(IF(N(INDEX(Contratos!$N$5:$N$204,MATCH($B584,Contratos!$A$5:$A$204,0)))&lt;1,"",DATE(YEAR($A584),MONTH($A584),MIN(INDEX(Contratos!$N$5:$N$204,MATCH($B584,Contratos!$A$5:$A$204,0)),DAY(EOMONTH($A584,0))))),""))</f>
        <v/>
      </c>
    </row>
    <row r="585" spans="1:13" x14ac:dyDescent="0.25">
      <c r="A585" s="44"/>
      <c r="B585" s="23"/>
      <c r="C585" s="45" t="str">
        <f>IF($B585="","",IFERROR(INDEX(Contratos!$G$5:$G$204,MATCH($B585,Contratos!$A$5:$A$204,0)),""))</f>
        <v/>
      </c>
      <c r="D585" s="26"/>
      <c r="E585" s="45" t="str">
        <f>IF($B585="","",N($C585)+N($D585))</f>
        <v/>
      </c>
      <c r="F585" s="25"/>
      <c r="G585" s="30" t="str">
        <f>IF($M585="","",MAX(0,IF($F585="",TODAY(),$F585)-$M585))</f>
        <v/>
      </c>
      <c r="H585" s="45" t="str">
        <f>IF($B585="","",IF(N($G585)=0,0,ROUND(N($C585)*IFERROR(INDEX(Contratos!$O$5:$O$204,MATCH($B585,Contratos!$A$5:$A$204,0)),0)*$G585,0)))</f>
        <v/>
      </c>
      <c r="I585" s="26"/>
      <c r="J585" s="45" t="str">
        <f>IF($B585="","",N($E585)+N($H585)-N($I585))</f>
        <v/>
      </c>
      <c r="K585" s="46" t="str">
        <f>IF($B585="","",IF(N($I585)&lt;=0,"Pendiente",IF(N($J585)&lt;=0,"Pagado","Parcial")))</f>
        <v/>
      </c>
      <c r="L585" s="45" t="str">
        <f>IF($B585="","",MIN(N($I585),N($C585)+N($H585)))</f>
        <v/>
      </c>
      <c r="M585" s="33" t="str">
        <f>IF(OR($A585="",$B585=""),"",IFERROR(IF(N(INDEX(Contratos!$N$5:$N$204,MATCH($B585,Contratos!$A$5:$A$204,0)))&lt;1,"",DATE(YEAR($A585),MONTH($A585),MIN(INDEX(Contratos!$N$5:$N$204,MATCH($B585,Contratos!$A$5:$A$204,0)),DAY(EOMONTH($A585,0))))),""))</f>
        <v/>
      </c>
    </row>
    <row r="586" spans="1:13" x14ac:dyDescent="0.25">
      <c r="A586" s="47"/>
      <c r="B586" s="36"/>
      <c r="C586" s="45" t="str">
        <f>IF($B586="","",IFERROR(INDEX(Contratos!$G$5:$G$204,MATCH($B586,Contratos!$A$5:$A$204,0)),""))</f>
        <v/>
      </c>
      <c r="D586" s="39"/>
      <c r="E586" s="45" t="str">
        <f>IF($B586="","",N($C586)+N($D586))</f>
        <v/>
      </c>
      <c r="F586" s="38"/>
      <c r="G586" s="30" t="str">
        <f>IF($M586="","",MAX(0,IF($F586="",TODAY(),$F586)-$M586))</f>
        <v/>
      </c>
      <c r="H586" s="45" t="str">
        <f>IF($B586="","",IF(N($G586)=0,0,ROUND(N($C586)*IFERROR(INDEX(Contratos!$O$5:$O$204,MATCH($B586,Contratos!$A$5:$A$204,0)),0)*$G586,0)))</f>
        <v/>
      </c>
      <c r="I586" s="39"/>
      <c r="J586" s="45" t="str">
        <f>IF($B586="","",N($E586)+N($H586)-N($I586))</f>
        <v/>
      </c>
      <c r="K586" s="46" t="str">
        <f>IF($B586="","",IF(N($I586)&lt;=0,"Pendiente",IF(N($J586)&lt;=0,"Pagado","Parcial")))</f>
        <v/>
      </c>
      <c r="L586" s="45" t="str">
        <f>IF($B586="","",MIN(N($I586),N($C586)+N($H586)))</f>
        <v/>
      </c>
      <c r="M586" s="33" t="str">
        <f>IF(OR($A586="",$B586=""),"",IFERROR(IF(N(INDEX(Contratos!$N$5:$N$204,MATCH($B586,Contratos!$A$5:$A$204,0)))&lt;1,"",DATE(YEAR($A586),MONTH($A586),MIN(INDEX(Contratos!$N$5:$N$204,MATCH($B586,Contratos!$A$5:$A$204,0)),DAY(EOMONTH($A586,0))))),""))</f>
        <v/>
      </c>
    </row>
    <row r="587" spans="1:13" x14ac:dyDescent="0.25">
      <c r="A587" s="44"/>
      <c r="B587" s="23"/>
      <c r="C587" s="45" t="str">
        <f>IF($B587="","",IFERROR(INDEX(Contratos!$G$5:$G$204,MATCH($B587,Contratos!$A$5:$A$204,0)),""))</f>
        <v/>
      </c>
      <c r="D587" s="26"/>
      <c r="E587" s="45" t="str">
        <f>IF($B587="","",N($C587)+N($D587))</f>
        <v/>
      </c>
      <c r="F587" s="25"/>
      <c r="G587" s="30" t="str">
        <f>IF($M587="","",MAX(0,IF($F587="",TODAY(),$F587)-$M587))</f>
        <v/>
      </c>
      <c r="H587" s="45" t="str">
        <f>IF($B587="","",IF(N($G587)=0,0,ROUND(N($C587)*IFERROR(INDEX(Contratos!$O$5:$O$204,MATCH($B587,Contratos!$A$5:$A$204,0)),0)*$G587,0)))</f>
        <v/>
      </c>
      <c r="I587" s="26"/>
      <c r="J587" s="45" t="str">
        <f>IF($B587="","",N($E587)+N($H587)-N($I587))</f>
        <v/>
      </c>
      <c r="K587" s="46" t="str">
        <f>IF($B587="","",IF(N($I587)&lt;=0,"Pendiente",IF(N($J587)&lt;=0,"Pagado","Parcial")))</f>
        <v/>
      </c>
      <c r="L587" s="45" t="str">
        <f>IF($B587="","",MIN(N($I587),N($C587)+N($H587)))</f>
        <v/>
      </c>
      <c r="M587" s="33" t="str">
        <f>IF(OR($A587="",$B587=""),"",IFERROR(IF(N(INDEX(Contratos!$N$5:$N$204,MATCH($B587,Contratos!$A$5:$A$204,0)))&lt;1,"",DATE(YEAR($A587),MONTH($A587),MIN(INDEX(Contratos!$N$5:$N$204,MATCH($B587,Contratos!$A$5:$A$204,0)),DAY(EOMONTH($A587,0))))),""))</f>
        <v/>
      </c>
    </row>
    <row r="588" spans="1:13" x14ac:dyDescent="0.25">
      <c r="A588" s="47"/>
      <c r="B588" s="36"/>
      <c r="C588" s="45" t="str">
        <f>IF($B588="","",IFERROR(INDEX(Contratos!$G$5:$G$204,MATCH($B588,Contratos!$A$5:$A$204,0)),""))</f>
        <v/>
      </c>
      <c r="D588" s="39"/>
      <c r="E588" s="45" t="str">
        <f>IF($B588="","",N($C588)+N($D588))</f>
        <v/>
      </c>
      <c r="F588" s="38"/>
      <c r="G588" s="30" t="str">
        <f>IF($M588="","",MAX(0,IF($F588="",TODAY(),$F588)-$M588))</f>
        <v/>
      </c>
      <c r="H588" s="45" t="str">
        <f>IF($B588="","",IF(N($G588)=0,0,ROUND(N($C588)*IFERROR(INDEX(Contratos!$O$5:$O$204,MATCH($B588,Contratos!$A$5:$A$204,0)),0)*$G588,0)))</f>
        <v/>
      </c>
      <c r="I588" s="39"/>
      <c r="J588" s="45" t="str">
        <f>IF($B588="","",N($E588)+N($H588)-N($I588))</f>
        <v/>
      </c>
      <c r="K588" s="46" t="str">
        <f>IF($B588="","",IF(N($I588)&lt;=0,"Pendiente",IF(N($J588)&lt;=0,"Pagado","Parcial")))</f>
        <v/>
      </c>
      <c r="L588" s="45" t="str">
        <f>IF($B588="","",MIN(N($I588),N($C588)+N($H588)))</f>
        <v/>
      </c>
      <c r="M588" s="33" t="str">
        <f>IF(OR($A588="",$B588=""),"",IFERROR(IF(N(INDEX(Contratos!$N$5:$N$204,MATCH($B588,Contratos!$A$5:$A$204,0)))&lt;1,"",DATE(YEAR($A588),MONTH($A588),MIN(INDEX(Contratos!$N$5:$N$204,MATCH($B588,Contratos!$A$5:$A$204,0)),DAY(EOMONTH($A588,0))))),""))</f>
        <v/>
      </c>
    </row>
    <row r="589" spans="1:13" x14ac:dyDescent="0.25">
      <c r="A589" s="44"/>
      <c r="B589" s="23"/>
      <c r="C589" s="45" t="str">
        <f>IF($B589="","",IFERROR(INDEX(Contratos!$G$5:$G$204,MATCH($B589,Contratos!$A$5:$A$204,0)),""))</f>
        <v/>
      </c>
      <c r="D589" s="26"/>
      <c r="E589" s="45" t="str">
        <f>IF($B589="","",N($C589)+N($D589))</f>
        <v/>
      </c>
      <c r="F589" s="25"/>
      <c r="G589" s="30" t="str">
        <f>IF($M589="","",MAX(0,IF($F589="",TODAY(),$F589)-$M589))</f>
        <v/>
      </c>
      <c r="H589" s="45" t="str">
        <f>IF($B589="","",IF(N($G589)=0,0,ROUND(N($C589)*IFERROR(INDEX(Contratos!$O$5:$O$204,MATCH($B589,Contratos!$A$5:$A$204,0)),0)*$G589,0)))</f>
        <v/>
      </c>
      <c r="I589" s="26"/>
      <c r="J589" s="45" t="str">
        <f>IF($B589="","",N($E589)+N($H589)-N($I589))</f>
        <v/>
      </c>
      <c r="K589" s="46" t="str">
        <f>IF($B589="","",IF(N($I589)&lt;=0,"Pendiente",IF(N($J589)&lt;=0,"Pagado","Parcial")))</f>
        <v/>
      </c>
      <c r="L589" s="45" t="str">
        <f>IF($B589="","",MIN(N($I589),N($C589)+N($H589)))</f>
        <v/>
      </c>
      <c r="M589" s="33" t="str">
        <f>IF(OR($A589="",$B589=""),"",IFERROR(IF(N(INDEX(Contratos!$N$5:$N$204,MATCH($B589,Contratos!$A$5:$A$204,0)))&lt;1,"",DATE(YEAR($A589),MONTH($A589),MIN(INDEX(Contratos!$N$5:$N$204,MATCH($B589,Contratos!$A$5:$A$204,0)),DAY(EOMONTH($A589,0))))),""))</f>
        <v/>
      </c>
    </row>
    <row r="590" spans="1:13" x14ac:dyDescent="0.25">
      <c r="A590" s="47"/>
      <c r="B590" s="36"/>
      <c r="C590" s="45" t="str">
        <f>IF($B590="","",IFERROR(INDEX(Contratos!$G$5:$G$204,MATCH($B590,Contratos!$A$5:$A$204,0)),""))</f>
        <v/>
      </c>
      <c r="D590" s="39"/>
      <c r="E590" s="45" t="str">
        <f>IF($B590="","",N($C590)+N($D590))</f>
        <v/>
      </c>
      <c r="F590" s="38"/>
      <c r="G590" s="30" t="str">
        <f>IF($M590="","",MAX(0,IF($F590="",TODAY(),$F590)-$M590))</f>
        <v/>
      </c>
      <c r="H590" s="45" t="str">
        <f>IF($B590="","",IF(N($G590)=0,0,ROUND(N($C590)*IFERROR(INDEX(Contratos!$O$5:$O$204,MATCH($B590,Contratos!$A$5:$A$204,0)),0)*$G590,0)))</f>
        <v/>
      </c>
      <c r="I590" s="39"/>
      <c r="J590" s="45" t="str">
        <f>IF($B590="","",N($E590)+N($H590)-N($I590))</f>
        <v/>
      </c>
      <c r="K590" s="46" t="str">
        <f>IF($B590="","",IF(N($I590)&lt;=0,"Pendiente",IF(N($J590)&lt;=0,"Pagado","Parcial")))</f>
        <v/>
      </c>
      <c r="L590" s="45" t="str">
        <f>IF($B590="","",MIN(N($I590),N($C590)+N($H590)))</f>
        <v/>
      </c>
      <c r="M590" s="33" t="str">
        <f>IF(OR($A590="",$B590=""),"",IFERROR(IF(N(INDEX(Contratos!$N$5:$N$204,MATCH($B590,Contratos!$A$5:$A$204,0)))&lt;1,"",DATE(YEAR($A590),MONTH($A590),MIN(INDEX(Contratos!$N$5:$N$204,MATCH($B590,Contratos!$A$5:$A$204,0)),DAY(EOMONTH($A590,0))))),""))</f>
        <v/>
      </c>
    </row>
    <row r="591" spans="1:13" x14ac:dyDescent="0.25">
      <c r="A591" s="44"/>
      <c r="B591" s="23"/>
      <c r="C591" s="45" t="str">
        <f>IF($B591="","",IFERROR(INDEX(Contratos!$G$5:$G$204,MATCH($B591,Contratos!$A$5:$A$204,0)),""))</f>
        <v/>
      </c>
      <c r="D591" s="26"/>
      <c r="E591" s="45" t="str">
        <f>IF($B591="","",N($C591)+N($D591))</f>
        <v/>
      </c>
      <c r="F591" s="25"/>
      <c r="G591" s="30" t="str">
        <f>IF($M591="","",MAX(0,IF($F591="",TODAY(),$F591)-$M591))</f>
        <v/>
      </c>
      <c r="H591" s="45" t="str">
        <f>IF($B591="","",IF(N($G591)=0,0,ROUND(N($C591)*IFERROR(INDEX(Contratos!$O$5:$O$204,MATCH($B591,Contratos!$A$5:$A$204,0)),0)*$G591,0)))</f>
        <v/>
      </c>
      <c r="I591" s="26"/>
      <c r="J591" s="45" t="str">
        <f>IF($B591="","",N($E591)+N($H591)-N($I591))</f>
        <v/>
      </c>
      <c r="K591" s="46" t="str">
        <f>IF($B591="","",IF(N($I591)&lt;=0,"Pendiente",IF(N($J591)&lt;=0,"Pagado","Parcial")))</f>
        <v/>
      </c>
      <c r="L591" s="45" t="str">
        <f>IF($B591="","",MIN(N($I591),N($C591)+N($H591)))</f>
        <v/>
      </c>
      <c r="M591" s="33" t="str">
        <f>IF(OR($A591="",$B591=""),"",IFERROR(IF(N(INDEX(Contratos!$N$5:$N$204,MATCH($B591,Contratos!$A$5:$A$204,0)))&lt;1,"",DATE(YEAR($A591),MONTH($A591),MIN(INDEX(Contratos!$N$5:$N$204,MATCH($B591,Contratos!$A$5:$A$204,0)),DAY(EOMONTH($A591,0))))),""))</f>
        <v/>
      </c>
    </row>
    <row r="592" spans="1:13" x14ac:dyDescent="0.25">
      <c r="A592" s="47"/>
      <c r="B592" s="36"/>
      <c r="C592" s="45" t="str">
        <f>IF($B592="","",IFERROR(INDEX(Contratos!$G$5:$G$204,MATCH($B592,Contratos!$A$5:$A$204,0)),""))</f>
        <v/>
      </c>
      <c r="D592" s="39"/>
      <c r="E592" s="45" t="str">
        <f>IF($B592="","",N($C592)+N($D592))</f>
        <v/>
      </c>
      <c r="F592" s="38"/>
      <c r="G592" s="30" t="str">
        <f>IF($M592="","",MAX(0,IF($F592="",TODAY(),$F592)-$M592))</f>
        <v/>
      </c>
      <c r="H592" s="45" t="str">
        <f>IF($B592="","",IF(N($G592)=0,0,ROUND(N($C592)*IFERROR(INDEX(Contratos!$O$5:$O$204,MATCH($B592,Contratos!$A$5:$A$204,0)),0)*$G592,0)))</f>
        <v/>
      </c>
      <c r="I592" s="39"/>
      <c r="J592" s="45" t="str">
        <f>IF($B592="","",N($E592)+N($H592)-N($I592))</f>
        <v/>
      </c>
      <c r="K592" s="46" t="str">
        <f>IF($B592="","",IF(N($I592)&lt;=0,"Pendiente",IF(N($J592)&lt;=0,"Pagado","Parcial")))</f>
        <v/>
      </c>
      <c r="L592" s="45" t="str">
        <f>IF($B592="","",MIN(N($I592),N($C592)+N($H592)))</f>
        <v/>
      </c>
      <c r="M592" s="33" t="str">
        <f>IF(OR($A592="",$B592=""),"",IFERROR(IF(N(INDEX(Contratos!$N$5:$N$204,MATCH($B592,Contratos!$A$5:$A$204,0)))&lt;1,"",DATE(YEAR($A592),MONTH($A592),MIN(INDEX(Contratos!$N$5:$N$204,MATCH($B592,Contratos!$A$5:$A$204,0)),DAY(EOMONTH($A592,0))))),""))</f>
        <v/>
      </c>
    </row>
    <row r="593" spans="1:13" x14ac:dyDescent="0.25">
      <c r="A593" s="44"/>
      <c r="B593" s="23"/>
      <c r="C593" s="45" t="str">
        <f>IF($B593="","",IFERROR(INDEX(Contratos!$G$5:$G$204,MATCH($B593,Contratos!$A$5:$A$204,0)),""))</f>
        <v/>
      </c>
      <c r="D593" s="26"/>
      <c r="E593" s="45" t="str">
        <f>IF($B593="","",N($C593)+N($D593))</f>
        <v/>
      </c>
      <c r="F593" s="25"/>
      <c r="G593" s="30" t="str">
        <f>IF($M593="","",MAX(0,IF($F593="",TODAY(),$F593)-$M593))</f>
        <v/>
      </c>
      <c r="H593" s="45" t="str">
        <f>IF($B593="","",IF(N($G593)=0,0,ROUND(N($C593)*IFERROR(INDEX(Contratos!$O$5:$O$204,MATCH($B593,Contratos!$A$5:$A$204,0)),0)*$G593,0)))</f>
        <v/>
      </c>
      <c r="I593" s="26"/>
      <c r="J593" s="45" t="str">
        <f>IF($B593="","",N($E593)+N($H593)-N($I593))</f>
        <v/>
      </c>
      <c r="K593" s="46" t="str">
        <f>IF($B593="","",IF(N($I593)&lt;=0,"Pendiente",IF(N($J593)&lt;=0,"Pagado","Parcial")))</f>
        <v/>
      </c>
      <c r="L593" s="45" t="str">
        <f>IF($B593="","",MIN(N($I593),N($C593)+N($H593)))</f>
        <v/>
      </c>
      <c r="M593" s="33" t="str">
        <f>IF(OR($A593="",$B593=""),"",IFERROR(IF(N(INDEX(Contratos!$N$5:$N$204,MATCH($B593,Contratos!$A$5:$A$204,0)))&lt;1,"",DATE(YEAR($A593),MONTH($A593),MIN(INDEX(Contratos!$N$5:$N$204,MATCH($B593,Contratos!$A$5:$A$204,0)),DAY(EOMONTH($A593,0))))),""))</f>
        <v/>
      </c>
    </row>
    <row r="594" spans="1:13" x14ac:dyDescent="0.25">
      <c r="A594" s="47"/>
      <c r="B594" s="36"/>
      <c r="C594" s="45" t="str">
        <f>IF($B594="","",IFERROR(INDEX(Contratos!$G$5:$G$204,MATCH($B594,Contratos!$A$5:$A$204,0)),""))</f>
        <v/>
      </c>
      <c r="D594" s="39"/>
      <c r="E594" s="45" t="str">
        <f>IF($B594="","",N($C594)+N($D594))</f>
        <v/>
      </c>
      <c r="F594" s="38"/>
      <c r="G594" s="30" t="str">
        <f>IF($M594="","",MAX(0,IF($F594="",TODAY(),$F594)-$M594))</f>
        <v/>
      </c>
      <c r="H594" s="45" t="str">
        <f>IF($B594="","",IF(N($G594)=0,0,ROUND(N($C594)*IFERROR(INDEX(Contratos!$O$5:$O$204,MATCH($B594,Contratos!$A$5:$A$204,0)),0)*$G594,0)))</f>
        <v/>
      </c>
      <c r="I594" s="39"/>
      <c r="J594" s="45" t="str">
        <f>IF($B594="","",N($E594)+N($H594)-N($I594))</f>
        <v/>
      </c>
      <c r="K594" s="46" t="str">
        <f>IF($B594="","",IF(N($I594)&lt;=0,"Pendiente",IF(N($J594)&lt;=0,"Pagado","Parcial")))</f>
        <v/>
      </c>
      <c r="L594" s="45" t="str">
        <f>IF($B594="","",MIN(N($I594),N($C594)+N($H594)))</f>
        <v/>
      </c>
      <c r="M594" s="33" t="str">
        <f>IF(OR($A594="",$B594=""),"",IFERROR(IF(N(INDEX(Contratos!$N$5:$N$204,MATCH($B594,Contratos!$A$5:$A$204,0)))&lt;1,"",DATE(YEAR($A594),MONTH($A594),MIN(INDEX(Contratos!$N$5:$N$204,MATCH($B594,Contratos!$A$5:$A$204,0)),DAY(EOMONTH($A594,0))))),""))</f>
        <v/>
      </c>
    </row>
    <row r="595" spans="1:13" x14ac:dyDescent="0.25">
      <c r="A595" s="44"/>
      <c r="B595" s="23"/>
      <c r="C595" s="45" t="str">
        <f>IF($B595="","",IFERROR(INDEX(Contratos!$G$5:$G$204,MATCH($B595,Contratos!$A$5:$A$204,0)),""))</f>
        <v/>
      </c>
      <c r="D595" s="26"/>
      <c r="E595" s="45" t="str">
        <f>IF($B595="","",N($C595)+N($D595))</f>
        <v/>
      </c>
      <c r="F595" s="25"/>
      <c r="G595" s="30" t="str">
        <f>IF($M595="","",MAX(0,IF($F595="",TODAY(),$F595)-$M595))</f>
        <v/>
      </c>
      <c r="H595" s="45" t="str">
        <f>IF($B595="","",IF(N($G595)=0,0,ROUND(N($C595)*IFERROR(INDEX(Contratos!$O$5:$O$204,MATCH($B595,Contratos!$A$5:$A$204,0)),0)*$G595,0)))</f>
        <v/>
      </c>
      <c r="I595" s="26"/>
      <c r="J595" s="45" t="str">
        <f>IF($B595="","",N($E595)+N($H595)-N($I595))</f>
        <v/>
      </c>
      <c r="K595" s="46" t="str">
        <f>IF($B595="","",IF(N($I595)&lt;=0,"Pendiente",IF(N($J595)&lt;=0,"Pagado","Parcial")))</f>
        <v/>
      </c>
      <c r="L595" s="45" t="str">
        <f>IF($B595="","",MIN(N($I595),N($C595)+N($H595)))</f>
        <v/>
      </c>
      <c r="M595" s="33" t="str">
        <f>IF(OR($A595="",$B595=""),"",IFERROR(IF(N(INDEX(Contratos!$N$5:$N$204,MATCH($B595,Contratos!$A$5:$A$204,0)))&lt;1,"",DATE(YEAR($A595),MONTH($A595),MIN(INDEX(Contratos!$N$5:$N$204,MATCH($B595,Contratos!$A$5:$A$204,0)),DAY(EOMONTH($A595,0))))),""))</f>
        <v/>
      </c>
    </row>
    <row r="596" spans="1:13" x14ac:dyDescent="0.25">
      <c r="A596" s="47"/>
      <c r="B596" s="36"/>
      <c r="C596" s="45" t="str">
        <f>IF($B596="","",IFERROR(INDEX(Contratos!$G$5:$G$204,MATCH($B596,Contratos!$A$5:$A$204,0)),""))</f>
        <v/>
      </c>
      <c r="D596" s="39"/>
      <c r="E596" s="45" t="str">
        <f>IF($B596="","",N($C596)+N($D596))</f>
        <v/>
      </c>
      <c r="F596" s="38"/>
      <c r="G596" s="30" t="str">
        <f>IF($M596="","",MAX(0,IF($F596="",TODAY(),$F596)-$M596))</f>
        <v/>
      </c>
      <c r="H596" s="45" t="str">
        <f>IF($B596="","",IF(N($G596)=0,0,ROUND(N($C596)*IFERROR(INDEX(Contratos!$O$5:$O$204,MATCH($B596,Contratos!$A$5:$A$204,0)),0)*$G596,0)))</f>
        <v/>
      </c>
      <c r="I596" s="39"/>
      <c r="J596" s="45" t="str">
        <f>IF($B596="","",N($E596)+N($H596)-N($I596))</f>
        <v/>
      </c>
      <c r="K596" s="46" t="str">
        <f>IF($B596="","",IF(N($I596)&lt;=0,"Pendiente",IF(N($J596)&lt;=0,"Pagado","Parcial")))</f>
        <v/>
      </c>
      <c r="L596" s="45" t="str">
        <f>IF($B596="","",MIN(N($I596),N($C596)+N($H596)))</f>
        <v/>
      </c>
      <c r="M596" s="33" t="str">
        <f>IF(OR($A596="",$B596=""),"",IFERROR(IF(N(INDEX(Contratos!$N$5:$N$204,MATCH($B596,Contratos!$A$5:$A$204,0)))&lt;1,"",DATE(YEAR($A596),MONTH($A596),MIN(INDEX(Contratos!$N$5:$N$204,MATCH($B596,Contratos!$A$5:$A$204,0)),DAY(EOMONTH($A596,0))))),""))</f>
        <v/>
      </c>
    </row>
    <row r="597" spans="1:13" x14ac:dyDescent="0.25">
      <c r="A597" s="44"/>
      <c r="B597" s="23"/>
      <c r="C597" s="45" t="str">
        <f>IF($B597="","",IFERROR(INDEX(Contratos!$G$5:$G$204,MATCH($B597,Contratos!$A$5:$A$204,0)),""))</f>
        <v/>
      </c>
      <c r="D597" s="26"/>
      <c r="E597" s="45" t="str">
        <f>IF($B597="","",N($C597)+N($D597))</f>
        <v/>
      </c>
      <c r="F597" s="25"/>
      <c r="G597" s="30" t="str">
        <f>IF($M597="","",MAX(0,IF($F597="",TODAY(),$F597)-$M597))</f>
        <v/>
      </c>
      <c r="H597" s="45" t="str">
        <f>IF($B597="","",IF(N($G597)=0,0,ROUND(N($C597)*IFERROR(INDEX(Contratos!$O$5:$O$204,MATCH($B597,Contratos!$A$5:$A$204,0)),0)*$G597,0)))</f>
        <v/>
      </c>
      <c r="I597" s="26"/>
      <c r="J597" s="45" t="str">
        <f>IF($B597="","",N($E597)+N($H597)-N($I597))</f>
        <v/>
      </c>
      <c r="K597" s="46" t="str">
        <f>IF($B597="","",IF(N($I597)&lt;=0,"Pendiente",IF(N($J597)&lt;=0,"Pagado","Parcial")))</f>
        <v/>
      </c>
      <c r="L597" s="45" t="str">
        <f>IF($B597="","",MIN(N($I597),N($C597)+N($H597)))</f>
        <v/>
      </c>
      <c r="M597" s="33" t="str">
        <f>IF(OR($A597="",$B597=""),"",IFERROR(IF(N(INDEX(Contratos!$N$5:$N$204,MATCH($B597,Contratos!$A$5:$A$204,0)))&lt;1,"",DATE(YEAR($A597),MONTH($A597),MIN(INDEX(Contratos!$N$5:$N$204,MATCH($B597,Contratos!$A$5:$A$204,0)),DAY(EOMONTH($A597,0))))),""))</f>
        <v/>
      </c>
    </row>
    <row r="598" spans="1:13" x14ac:dyDescent="0.25">
      <c r="A598" s="47"/>
      <c r="B598" s="36"/>
      <c r="C598" s="45" t="str">
        <f>IF($B598="","",IFERROR(INDEX(Contratos!$G$5:$G$204,MATCH($B598,Contratos!$A$5:$A$204,0)),""))</f>
        <v/>
      </c>
      <c r="D598" s="39"/>
      <c r="E598" s="45" t="str">
        <f>IF($B598="","",N($C598)+N($D598))</f>
        <v/>
      </c>
      <c r="F598" s="38"/>
      <c r="G598" s="30" t="str">
        <f>IF($M598="","",MAX(0,IF($F598="",TODAY(),$F598)-$M598))</f>
        <v/>
      </c>
      <c r="H598" s="45" t="str">
        <f>IF($B598="","",IF(N($G598)=0,0,ROUND(N($C598)*IFERROR(INDEX(Contratos!$O$5:$O$204,MATCH($B598,Contratos!$A$5:$A$204,0)),0)*$G598,0)))</f>
        <v/>
      </c>
      <c r="I598" s="39"/>
      <c r="J598" s="45" t="str">
        <f>IF($B598="","",N($E598)+N($H598)-N($I598))</f>
        <v/>
      </c>
      <c r="K598" s="46" t="str">
        <f>IF($B598="","",IF(N($I598)&lt;=0,"Pendiente",IF(N($J598)&lt;=0,"Pagado","Parcial")))</f>
        <v/>
      </c>
      <c r="L598" s="45" t="str">
        <f>IF($B598="","",MIN(N($I598),N($C598)+N($H598)))</f>
        <v/>
      </c>
      <c r="M598" s="33" t="str">
        <f>IF(OR($A598="",$B598=""),"",IFERROR(IF(N(INDEX(Contratos!$N$5:$N$204,MATCH($B598,Contratos!$A$5:$A$204,0)))&lt;1,"",DATE(YEAR($A598),MONTH($A598),MIN(INDEX(Contratos!$N$5:$N$204,MATCH($B598,Contratos!$A$5:$A$204,0)),DAY(EOMONTH($A598,0))))),""))</f>
        <v/>
      </c>
    </row>
    <row r="599" spans="1:13" x14ac:dyDescent="0.25">
      <c r="A599" s="44"/>
      <c r="B599" s="23"/>
      <c r="C599" s="45" t="str">
        <f>IF($B599="","",IFERROR(INDEX(Contratos!$G$5:$G$204,MATCH($B599,Contratos!$A$5:$A$204,0)),""))</f>
        <v/>
      </c>
      <c r="D599" s="26"/>
      <c r="E599" s="45" t="str">
        <f>IF($B599="","",N($C599)+N($D599))</f>
        <v/>
      </c>
      <c r="F599" s="25"/>
      <c r="G599" s="30" t="str">
        <f>IF($M599="","",MAX(0,IF($F599="",TODAY(),$F599)-$M599))</f>
        <v/>
      </c>
      <c r="H599" s="45" t="str">
        <f>IF($B599="","",IF(N($G599)=0,0,ROUND(N($C599)*IFERROR(INDEX(Contratos!$O$5:$O$204,MATCH($B599,Contratos!$A$5:$A$204,0)),0)*$G599,0)))</f>
        <v/>
      </c>
      <c r="I599" s="26"/>
      <c r="J599" s="45" t="str">
        <f>IF($B599="","",N($E599)+N($H599)-N($I599))</f>
        <v/>
      </c>
      <c r="K599" s="46" t="str">
        <f>IF($B599="","",IF(N($I599)&lt;=0,"Pendiente",IF(N($J599)&lt;=0,"Pagado","Parcial")))</f>
        <v/>
      </c>
      <c r="L599" s="45" t="str">
        <f>IF($B599="","",MIN(N($I599),N($C599)+N($H599)))</f>
        <v/>
      </c>
      <c r="M599" s="33" t="str">
        <f>IF(OR($A599="",$B599=""),"",IFERROR(IF(N(INDEX(Contratos!$N$5:$N$204,MATCH($B599,Contratos!$A$5:$A$204,0)))&lt;1,"",DATE(YEAR($A599),MONTH($A599),MIN(INDEX(Contratos!$N$5:$N$204,MATCH($B599,Contratos!$A$5:$A$204,0)),DAY(EOMONTH($A599,0))))),""))</f>
        <v/>
      </c>
    </row>
    <row r="600" spans="1:13" x14ac:dyDescent="0.25">
      <c r="A600" s="47"/>
      <c r="B600" s="36"/>
      <c r="C600" s="45" t="str">
        <f>IF($B600="","",IFERROR(INDEX(Contratos!$G$5:$G$204,MATCH($B600,Contratos!$A$5:$A$204,0)),""))</f>
        <v/>
      </c>
      <c r="D600" s="39"/>
      <c r="E600" s="45" t="str">
        <f>IF($B600="","",N($C600)+N($D600))</f>
        <v/>
      </c>
      <c r="F600" s="38"/>
      <c r="G600" s="30" t="str">
        <f>IF($M600="","",MAX(0,IF($F600="",TODAY(),$F600)-$M600))</f>
        <v/>
      </c>
      <c r="H600" s="45" t="str">
        <f>IF($B600="","",IF(N($G600)=0,0,ROUND(N($C600)*IFERROR(INDEX(Contratos!$O$5:$O$204,MATCH($B600,Contratos!$A$5:$A$204,0)),0)*$G600,0)))</f>
        <v/>
      </c>
      <c r="I600" s="39"/>
      <c r="J600" s="45" t="str">
        <f>IF($B600="","",N($E600)+N($H600)-N($I600))</f>
        <v/>
      </c>
      <c r="K600" s="46" t="str">
        <f>IF($B600="","",IF(N($I600)&lt;=0,"Pendiente",IF(N($J600)&lt;=0,"Pagado","Parcial")))</f>
        <v/>
      </c>
      <c r="L600" s="45" t="str">
        <f>IF($B600="","",MIN(N($I600),N($C600)+N($H600)))</f>
        <v/>
      </c>
      <c r="M600" s="33" t="str">
        <f>IF(OR($A600="",$B600=""),"",IFERROR(IF(N(INDEX(Contratos!$N$5:$N$204,MATCH($B600,Contratos!$A$5:$A$204,0)))&lt;1,"",DATE(YEAR($A600),MONTH($A600),MIN(INDEX(Contratos!$N$5:$N$204,MATCH($B600,Contratos!$A$5:$A$204,0)),DAY(EOMONTH($A600,0))))),""))</f>
        <v/>
      </c>
    </row>
    <row r="601" spans="1:13" x14ac:dyDescent="0.25">
      <c r="A601" s="44"/>
      <c r="B601" s="23"/>
      <c r="C601" s="45" t="str">
        <f>IF($B601="","",IFERROR(INDEX(Contratos!$G$5:$G$204,MATCH($B601,Contratos!$A$5:$A$204,0)),""))</f>
        <v/>
      </c>
      <c r="D601" s="26"/>
      <c r="E601" s="45" t="str">
        <f>IF($B601="","",N($C601)+N($D601))</f>
        <v/>
      </c>
      <c r="F601" s="25"/>
      <c r="G601" s="30" t="str">
        <f>IF($M601="","",MAX(0,IF($F601="",TODAY(),$F601)-$M601))</f>
        <v/>
      </c>
      <c r="H601" s="45" t="str">
        <f>IF($B601="","",IF(N($G601)=0,0,ROUND(N($C601)*IFERROR(INDEX(Contratos!$O$5:$O$204,MATCH($B601,Contratos!$A$5:$A$204,0)),0)*$G601,0)))</f>
        <v/>
      </c>
      <c r="I601" s="26"/>
      <c r="J601" s="45" t="str">
        <f>IF($B601="","",N($E601)+N($H601)-N($I601))</f>
        <v/>
      </c>
      <c r="K601" s="46" t="str">
        <f>IF($B601="","",IF(N($I601)&lt;=0,"Pendiente",IF(N($J601)&lt;=0,"Pagado","Parcial")))</f>
        <v/>
      </c>
      <c r="L601" s="45" t="str">
        <f>IF($B601="","",MIN(N($I601),N($C601)+N($H601)))</f>
        <v/>
      </c>
      <c r="M601" s="33" t="str">
        <f>IF(OR($A601="",$B601=""),"",IFERROR(IF(N(INDEX(Contratos!$N$5:$N$204,MATCH($B601,Contratos!$A$5:$A$204,0)))&lt;1,"",DATE(YEAR($A601),MONTH($A601),MIN(INDEX(Contratos!$N$5:$N$204,MATCH($B601,Contratos!$A$5:$A$204,0)),DAY(EOMONTH($A601,0))))),""))</f>
        <v/>
      </c>
    </row>
    <row r="602" spans="1:13" x14ac:dyDescent="0.25">
      <c r="A602" s="47"/>
      <c r="B602" s="36"/>
      <c r="C602" s="45" t="str">
        <f>IF($B602="","",IFERROR(INDEX(Contratos!$G$5:$G$204,MATCH($B602,Contratos!$A$5:$A$204,0)),""))</f>
        <v/>
      </c>
      <c r="D602" s="39"/>
      <c r="E602" s="45" t="str">
        <f>IF($B602="","",N($C602)+N($D602))</f>
        <v/>
      </c>
      <c r="F602" s="38"/>
      <c r="G602" s="30" t="str">
        <f>IF($M602="","",MAX(0,IF($F602="",TODAY(),$F602)-$M602))</f>
        <v/>
      </c>
      <c r="H602" s="45" t="str">
        <f>IF($B602="","",IF(N($G602)=0,0,ROUND(N($C602)*IFERROR(INDEX(Contratos!$O$5:$O$204,MATCH($B602,Contratos!$A$5:$A$204,0)),0)*$G602,0)))</f>
        <v/>
      </c>
      <c r="I602" s="39"/>
      <c r="J602" s="45" t="str">
        <f>IF($B602="","",N($E602)+N($H602)-N($I602))</f>
        <v/>
      </c>
      <c r="K602" s="46" t="str">
        <f>IF($B602="","",IF(N($I602)&lt;=0,"Pendiente",IF(N($J602)&lt;=0,"Pagado","Parcial")))</f>
        <v/>
      </c>
      <c r="L602" s="45" t="str">
        <f>IF($B602="","",MIN(N($I602),N($C602)+N($H602)))</f>
        <v/>
      </c>
      <c r="M602" s="33" t="str">
        <f>IF(OR($A602="",$B602=""),"",IFERROR(IF(N(INDEX(Contratos!$N$5:$N$204,MATCH($B602,Contratos!$A$5:$A$204,0)))&lt;1,"",DATE(YEAR($A602),MONTH($A602),MIN(INDEX(Contratos!$N$5:$N$204,MATCH($B602,Contratos!$A$5:$A$204,0)),DAY(EOMONTH($A602,0))))),""))</f>
        <v/>
      </c>
    </row>
    <row r="603" spans="1:13" x14ac:dyDescent="0.25">
      <c r="A603" s="44"/>
      <c r="B603" s="23"/>
      <c r="C603" s="45" t="str">
        <f>IF($B603="","",IFERROR(INDEX(Contratos!$G$5:$G$204,MATCH($B603,Contratos!$A$5:$A$204,0)),""))</f>
        <v/>
      </c>
      <c r="D603" s="26"/>
      <c r="E603" s="45" t="str">
        <f>IF($B603="","",N($C603)+N($D603))</f>
        <v/>
      </c>
      <c r="F603" s="25"/>
      <c r="G603" s="30" t="str">
        <f>IF($M603="","",MAX(0,IF($F603="",TODAY(),$F603)-$M603))</f>
        <v/>
      </c>
      <c r="H603" s="45" t="str">
        <f>IF($B603="","",IF(N($G603)=0,0,ROUND(N($C603)*IFERROR(INDEX(Contratos!$O$5:$O$204,MATCH($B603,Contratos!$A$5:$A$204,0)),0)*$G603,0)))</f>
        <v/>
      </c>
      <c r="I603" s="26"/>
      <c r="J603" s="45" t="str">
        <f>IF($B603="","",N($E603)+N($H603)-N($I603))</f>
        <v/>
      </c>
      <c r="K603" s="46" t="str">
        <f>IF($B603="","",IF(N($I603)&lt;=0,"Pendiente",IF(N($J603)&lt;=0,"Pagado","Parcial")))</f>
        <v/>
      </c>
      <c r="L603" s="45" t="str">
        <f>IF($B603="","",MIN(N($I603),N($C603)+N($H603)))</f>
        <v/>
      </c>
      <c r="M603" s="33" t="str">
        <f>IF(OR($A603="",$B603=""),"",IFERROR(IF(N(INDEX(Contratos!$N$5:$N$204,MATCH($B603,Contratos!$A$5:$A$204,0)))&lt;1,"",DATE(YEAR($A603),MONTH($A603),MIN(INDEX(Contratos!$N$5:$N$204,MATCH($B603,Contratos!$A$5:$A$204,0)),DAY(EOMONTH($A603,0))))),""))</f>
        <v/>
      </c>
    </row>
    <row r="604" spans="1:13" x14ac:dyDescent="0.25">
      <c r="A604" s="47"/>
      <c r="B604" s="36"/>
      <c r="C604" s="45" t="str">
        <f>IF($B604="","",IFERROR(INDEX(Contratos!$G$5:$G$204,MATCH($B604,Contratos!$A$5:$A$204,0)),""))</f>
        <v/>
      </c>
      <c r="D604" s="39"/>
      <c r="E604" s="45" t="str">
        <f>IF($B604="","",N($C604)+N($D604))</f>
        <v/>
      </c>
      <c r="F604" s="38"/>
      <c r="G604" s="30" t="str">
        <f>IF($M604="","",MAX(0,IF($F604="",TODAY(),$F604)-$M604))</f>
        <v/>
      </c>
      <c r="H604" s="45" t="str">
        <f>IF($B604="","",IF(N($G604)=0,0,ROUND(N($C604)*IFERROR(INDEX(Contratos!$O$5:$O$204,MATCH($B604,Contratos!$A$5:$A$204,0)),0)*$G604,0)))</f>
        <v/>
      </c>
      <c r="I604" s="39"/>
      <c r="J604" s="45" t="str">
        <f>IF($B604="","",N($E604)+N($H604)-N($I604))</f>
        <v/>
      </c>
      <c r="K604" s="46" t="str">
        <f>IF($B604="","",IF(N($I604)&lt;=0,"Pendiente",IF(N($J604)&lt;=0,"Pagado","Parcial")))</f>
        <v/>
      </c>
      <c r="L604" s="45" t="str">
        <f>IF($B604="","",MIN(N($I604),N($C604)+N($H604)))</f>
        <v/>
      </c>
      <c r="M604" s="33" t="str">
        <f>IF(OR($A604="",$B604=""),"",IFERROR(IF(N(INDEX(Contratos!$N$5:$N$204,MATCH($B604,Contratos!$A$5:$A$204,0)))&lt;1,"",DATE(YEAR($A604),MONTH($A604),MIN(INDEX(Contratos!$N$5:$N$204,MATCH($B604,Contratos!$A$5:$A$204,0)),DAY(EOMONTH($A604,0))))),""))</f>
        <v/>
      </c>
    </row>
    <row r="605" spans="1:13" x14ac:dyDescent="0.25">
      <c r="A605" s="44"/>
      <c r="B605" s="23"/>
      <c r="C605" s="45" t="str">
        <f>IF($B605="","",IFERROR(INDEX(Contratos!$G$5:$G$204,MATCH($B605,Contratos!$A$5:$A$204,0)),""))</f>
        <v/>
      </c>
      <c r="D605" s="26"/>
      <c r="E605" s="45" t="str">
        <f>IF($B605="","",N($C605)+N($D605))</f>
        <v/>
      </c>
      <c r="F605" s="25"/>
      <c r="G605" s="30" t="str">
        <f>IF($M605="","",MAX(0,IF($F605="",TODAY(),$F605)-$M605))</f>
        <v/>
      </c>
      <c r="H605" s="45" t="str">
        <f>IF($B605="","",IF(N($G605)=0,0,ROUND(N($C605)*IFERROR(INDEX(Contratos!$O$5:$O$204,MATCH($B605,Contratos!$A$5:$A$204,0)),0)*$G605,0)))</f>
        <v/>
      </c>
      <c r="I605" s="26"/>
      <c r="J605" s="45" t="str">
        <f>IF($B605="","",N($E605)+N($H605)-N($I605))</f>
        <v/>
      </c>
      <c r="K605" s="46" t="str">
        <f>IF($B605="","",IF(N($I605)&lt;=0,"Pendiente",IF(N($J605)&lt;=0,"Pagado","Parcial")))</f>
        <v/>
      </c>
      <c r="L605" s="45" t="str">
        <f>IF($B605="","",MIN(N($I605),N($C605)+N($H605)))</f>
        <v/>
      </c>
      <c r="M605" s="33" t="str">
        <f>IF(OR($A605="",$B605=""),"",IFERROR(IF(N(INDEX(Contratos!$N$5:$N$204,MATCH($B605,Contratos!$A$5:$A$204,0)))&lt;1,"",DATE(YEAR($A605),MONTH($A605),MIN(INDEX(Contratos!$N$5:$N$204,MATCH($B605,Contratos!$A$5:$A$204,0)),DAY(EOMONTH($A605,0))))),""))</f>
        <v/>
      </c>
    </row>
    <row r="606" spans="1:13" x14ac:dyDescent="0.25">
      <c r="A606" s="47"/>
      <c r="B606" s="36"/>
      <c r="C606" s="45" t="str">
        <f>IF($B606="","",IFERROR(INDEX(Contratos!$G$5:$G$204,MATCH($B606,Contratos!$A$5:$A$204,0)),""))</f>
        <v/>
      </c>
      <c r="D606" s="39"/>
      <c r="E606" s="45" t="str">
        <f>IF($B606="","",N($C606)+N($D606))</f>
        <v/>
      </c>
      <c r="F606" s="38"/>
      <c r="G606" s="30" t="str">
        <f>IF($M606="","",MAX(0,IF($F606="",TODAY(),$F606)-$M606))</f>
        <v/>
      </c>
      <c r="H606" s="45" t="str">
        <f>IF($B606="","",IF(N($G606)=0,0,ROUND(N($C606)*IFERROR(INDEX(Contratos!$O$5:$O$204,MATCH($B606,Contratos!$A$5:$A$204,0)),0)*$G606,0)))</f>
        <v/>
      </c>
      <c r="I606" s="39"/>
      <c r="J606" s="45" t="str">
        <f>IF($B606="","",N($E606)+N($H606)-N($I606))</f>
        <v/>
      </c>
      <c r="K606" s="46" t="str">
        <f>IF($B606="","",IF(N($I606)&lt;=0,"Pendiente",IF(N($J606)&lt;=0,"Pagado","Parcial")))</f>
        <v/>
      </c>
      <c r="L606" s="45" t="str">
        <f>IF($B606="","",MIN(N($I606),N($C606)+N($H606)))</f>
        <v/>
      </c>
      <c r="M606" s="33" t="str">
        <f>IF(OR($A606="",$B606=""),"",IFERROR(IF(N(INDEX(Contratos!$N$5:$N$204,MATCH($B606,Contratos!$A$5:$A$204,0)))&lt;1,"",DATE(YEAR($A606),MONTH($A606),MIN(INDEX(Contratos!$N$5:$N$204,MATCH($B606,Contratos!$A$5:$A$204,0)),DAY(EOMONTH($A606,0))))),""))</f>
        <v/>
      </c>
    </row>
    <row r="607" spans="1:13" x14ac:dyDescent="0.25">
      <c r="A607" s="44"/>
      <c r="B607" s="23"/>
      <c r="C607" s="45" t="str">
        <f>IF($B607="","",IFERROR(INDEX(Contratos!$G$5:$G$204,MATCH($B607,Contratos!$A$5:$A$204,0)),""))</f>
        <v/>
      </c>
      <c r="D607" s="26"/>
      <c r="E607" s="45" t="str">
        <f>IF($B607="","",N($C607)+N($D607))</f>
        <v/>
      </c>
      <c r="F607" s="25"/>
      <c r="G607" s="30" t="str">
        <f>IF($M607="","",MAX(0,IF($F607="",TODAY(),$F607)-$M607))</f>
        <v/>
      </c>
      <c r="H607" s="45" t="str">
        <f>IF($B607="","",IF(N($G607)=0,0,ROUND(N($C607)*IFERROR(INDEX(Contratos!$O$5:$O$204,MATCH($B607,Contratos!$A$5:$A$204,0)),0)*$G607,0)))</f>
        <v/>
      </c>
      <c r="I607" s="26"/>
      <c r="J607" s="45" t="str">
        <f>IF($B607="","",N($E607)+N($H607)-N($I607))</f>
        <v/>
      </c>
      <c r="K607" s="46" t="str">
        <f>IF($B607="","",IF(N($I607)&lt;=0,"Pendiente",IF(N($J607)&lt;=0,"Pagado","Parcial")))</f>
        <v/>
      </c>
      <c r="L607" s="45" t="str">
        <f>IF($B607="","",MIN(N($I607),N($C607)+N($H607)))</f>
        <v/>
      </c>
      <c r="M607" s="33" t="str">
        <f>IF(OR($A607="",$B607=""),"",IFERROR(IF(N(INDEX(Contratos!$N$5:$N$204,MATCH($B607,Contratos!$A$5:$A$204,0)))&lt;1,"",DATE(YEAR($A607),MONTH($A607),MIN(INDEX(Contratos!$N$5:$N$204,MATCH($B607,Contratos!$A$5:$A$204,0)),DAY(EOMONTH($A607,0))))),""))</f>
        <v/>
      </c>
    </row>
    <row r="608" spans="1:13" x14ac:dyDescent="0.25">
      <c r="A608" s="47"/>
      <c r="B608" s="36"/>
      <c r="C608" s="45" t="str">
        <f>IF($B608="","",IFERROR(INDEX(Contratos!$G$5:$G$204,MATCH($B608,Contratos!$A$5:$A$204,0)),""))</f>
        <v/>
      </c>
      <c r="D608" s="39"/>
      <c r="E608" s="45" t="str">
        <f>IF($B608="","",N($C608)+N($D608))</f>
        <v/>
      </c>
      <c r="F608" s="38"/>
      <c r="G608" s="30" t="str">
        <f>IF($M608="","",MAX(0,IF($F608="",TODAY(),$F608)-$M608))</f>
        <v/>
      </c>
      <c r="H608" s="45" t="str">
        <f>IF($B608="","",IF(N($G608)=0,0,ROUND(N($C608)*IFERROR(INDEX(Contratos!$O$5:$O$204,MATCH($B608,Contratos!$A$5:$A$204,0)),0)*$G608,0)))</f>
        <v/>
      </c>
      <c r="I608" s="39"/>
      <c r="J608" s="45" t="str">
        <f>IF($B608="","",N($E608)+N($H608)-N($I608))</f>
        <v/>
      </c>
      <c r="K608" s="46" t="str">
        <f>IF($B608="","",IF(N($I608)&lt;=0,"Pendiente",IF(N($J608)&lt;=0,"Pagado","Parcial")))</f>
        <v/>
      </c>
      <c r="L608" s="45" t="str">
        <f>IF($B608="","",MIN(N($I608),N($C608)+N($H608)))</f>
        <v/>
      </c>
      <c r="M608" s="33" t="str">
        <f>IF(OR($A608="",$B608=""),"",IFERROR(IF(N(INDEX(Contratos!$N$5:$N$204,MATCH($B608,Contratos!$A$5:$A$204,0)))&lt;1,"",DATE(YEAR($A608),MONTH($A608),MIN(INDEX(Contratos!$N$5:$N$204,MATCH($B608,Contratos!$A$5:$A$204,0)),DAY(EOMONTH($A608,0))))),""))</f>
        <v/>
      </c>
    </row>
    <row r="609" spans="1:13" x14ac:dyDescent="0.25">
      <c r="A609" s="44"/>
      <c r="B609" s="23"/>
      <c r="C609" s="45" t="str">
        <f>IF($B609="","",IFERROR(INDEX(Contratos!$G$5:$G$204,MATCH($B609,Contratos!$A$5:$A$204,0)),""))</f>
        <v/>
      </c>
      <c r="D609" s="26"/>
      <c r="E609" s="45" t="str">
        <f>IF($B609="","",N($C609)+N($D609))</f>
        <v/>
      </c>
      <c r="F609" s="25"/>
      <c r="G609" s="30" t="str">
        <f>IF($M609="","",MAX(0,IF($F609="",TODAY(),$F609)-$M609))</f>
        <v/>
      </c>
      <c r="H609" s="45" t="str">
        <f>IF($B609="","",IF(N($G609)=0,0,ROUND(N($C609)*IFERROR(INDEX(Contratos!$O$5:$O$204,MATCH($B609,Contratos!$A$5:$A$204,0)),0)*$G609,0)))</f>
        <v/>
      </c>
      <c r="I609" s="26"/>
      <c r="J609" s="45" t="str">
        <f>IF($B609="","",N($E609)+N($H609)-N($I609))</f>
        <v/>
      </c>
      <c r="K609" s="46" t="str">
        <f>IF($B609="","",IF(N($I609)&lt;=0,"Pendiente",IF(N($J609)&lt;=0,"Pagado","Parcial")))</f>
        <v/>
      </c>
      <c r="L609" s="45" t="str">
        <f>IF($B609="","",MIN(N($I609),N($C609)+N($H609)))</f>
        <v/>
      </c>
      <c r="M609" s="33" t="str">
        <f>IF(OR($A609="",$B609=""),"",IFERROR(IF(N(INDEX(Contratos!$N$5:$N$204,MATCH($B609,Contratos!$A$5:$A$204,0)))&lt;1,"",DATE(YEAR($A609),MONTH($A609),MIN(INDEX(Contratos!$N$5:$N$204,MATCH($B609,Contratos!$A$5:$A$204,0)),DAY(EOMONTH($A609,0))))),""))</f>
        <v/>
      </c>
    </row>
    <row r="610" spans="1:13" x14ac:dyDescent="0.25">
      <c r="A610" s="47"/>
      <c r="B610" s="36"/>
      <c r="C610" s="45" t="str">
        <f>IF($B610="","",IFERROR(INDEX(Contratos!$G$5:$G$204,MATCH($B610,Contratos!$A$5:$A$204,0)),""))</f>
        <v/>
      </c>
      <c r="D610" s="39"/>
      <c r="E610" s="45" t="str">
        <f>IF($B610="","",N($C610)+N($D610))</f>
        <v/>
      </c>
      <c r="F610" s="38"/>
      <c r="G610" s="30" t="str">
        <f>IF($M610="","",MAX(0,IF($F610="",TODAY(),$F610)-$M610))</f>
        <v/>
      </c>
      <c r="H610" s="45" t="str">
        <f>IF($B610="","",IF(N($G610)=0,0,ROUND(N($C610)*IFERROR(INDEX(Contratos!$O$5:$O$204,MATCH($B610,Contratos!$A$5:$A$204,0)),0)*$G610,0)))</f>
        <v/>
      </c>
      <c r="I610" s="39"/>
      <c r="J610" s="45" t="str">
        <f>IF($B610="","",N($E610)+N($H610)-N($I610))</f>
        <v/>
      </c>
      <c r="K610" s="46" t="str">
        <f>IF($B610="","",IF(N($I610)&lt;=0,"Pendiente",IF(N($J610)&lt;=0,"Pagado","Parcial")))</f>
        <v/>
      </c>
      <c r="L610" s="45" t="str">
        <f>IF($B610="","",MIN(N($I610),N($C610)+N($H610)))</f>
        <v/>
      </c>
      <c r="M610" s="33" t="str">
        <f>IF(OR($A610="",$B610=""),"",IFERROR(IF(N(INDEX(Contratos!$N$5:$N$204,MATCH($B610,Contratos!$A$5:$A$204,0)))&lt;1,"",DATE(YEAR($A610),MONTH($A610),MIN(INDEX(Contratos!$N$5:$N$204,MATCH($B610,Contratos!$A$5:$A$204,0)),DAY(EOMONTH($A610,0))))),""))</f>
        <v/>
      </c>
    </row>
    <row r="611" spans="1:13" x14ac:dyDescent="0.25">
      <c r="A611" s="44"/>
      <c r="B611" s="23"/>
      <c r="C611" s="45" t="str">
        <f>IF($B611="","",IFERROR(INDEX(Contratos!$G$5:$G$204,MATCH($B611,Contratos!$A$5:$A$204,0)),""))</f>
        <v/>
      </c>
      <c r="D611" s="26"/>
      <c r="E611" s="45" t="str">
        <f>IF($B611="","",N($C611)+N($D611))</f>
        <v/>
      </c>
      <c r="F611" s="25"/>
      <c r="G611" s="30" t="str">
        <f>IF($M611="","",MAX(0,IF($F611="",TODAY(),$F611)-$M611))</f>
        <v/>
      </c>
      <c r="H611" s="45" t="str">
        <f>IF($B611="","",IF(N($G611)=0,0,ROUND(N($C611)*IFERROR(INDEX(Contratos!$O$5:$O$204,MATCH($B611,Contratos!$A$5:$A$204,0)),0)*$G611,0)))</f>
        <v/>
      </c>
      <c r="I611" s="26"/>
      <c r="J611" s="45" t="str">
        <f>IF($B611="","",N($E611)+N($H611)-N($I611))</f>
        <v/>
      </c>
      <c r="K611" s="46" t="str">
        <f>IF($B611="","",IF(N($I611)&lt;=0,"Pendiente",IF(N($J611)&lt;=0,"Pagado","Parcial")))</f>
        <v/>
      </c>
      <c r="L611" s="45" t="str">
        <f>IF($B611="","",MIN(N($I611),N($C611)+N($H611)))</f>
        <v/>
      </c>
      <c r="M611" s="33" t="str">
        <f>IF(OR($A611="",$B611=""),"",IFERROR(IF(N(INDEX(Contratos!$N$5:$N$204,MATCH($B611,Contratos!$A$5:$A$204,0)))&lt;1,"",DATE(YEAR($A611),MONTH($A611),MIN(INDEX(Contratos!$N$5:$N$204,MATCH($B611,Contratos!$A$5:$A$204,0)),DAY(EOMONTH($A611,0))))),""))</f>
        <v/>
      </c>
    </row>
    <row r="612" spans="1:13" x14ac:dyDescent="0.25">
      <c r="A612" s="47"/>
      <c r="B612" s="36"/>
      <c r="C612" s="45" t="str">
        <f>IF($B612="","",IFERROR(INDEX(Contratos!$G$5:$G$204,MATCH($B612,Contratos!$A$5:$A$204,0)),""))</f>
        <v/>
      </c>
      <c r="D612" s="39"/>
      <c r="E612" s="45" t="str">
        <f>IF($B612="","",N($C612)+N($D612))</f>
        <v/>
      </c>
      <c r="F612" s="38"/>
      <c r="G612" s="30" t="str">
        <f>IF($M612="","",MAX(0,IF($F612="",TODAY(),$F612)-$M612))</f>
        <v/>
      </c>
      <c r="H612" s="45" t="str">
        <f>IF($B612="","",IF(N($G612)=0,0,ROUND(N($C612)*IFERROR(INDEX(Contratos!$O$5:$O$204,MATCH($B612,Contratos!$A$5:$A$204,0)),0)*$G612,0)))</f>
        <v/>
      </c>
      <c r="I612" s="39"/>
      <c r="J612" s="45" t="str">
        <f>IF($B612="","",N($E612)+N($H612)-N($I612))</f>
        <v/>
      </c>
      <c r="K612" s="46" t="str">
        <f>IF($B612="","",IF(N($I612)&lt;=0,"Pendiente",IF(N($J612)&lt;=0,"Pagado","Parcial")))</f>
        <v/>
      </c>
      <c r="L612" s="45" t="str">
        <f>IF($B612="","",MIN(N($I612),N($C612)+N($H612)))</f>
        <v/>
      </c>
      <c r="M612" s="33" t="str">
        <f>IF(OR($A612="",$B612=""),"",IFERROR(IF(N(INDEX(Contratos!$N$5:$N$204,MATCH($B612,Contratos!$A$5:$A$204,0)))&lt;1,"",DATE(YEAR($A612),MONTH($A612),MIN(INDEX(Contratos!$N$5:$N$204,MATCH($B612,Contratos!$A$5:$A$204,0)),DAY(EOMONTH($A612,0))))),""))</f>
        <v/>
      </c>
    </row>
    <row r="613" spans="1:13" x14ac:dyDescent="0.25">
      <c r="A613" s="44"/>
      <c r="B613" s="23"/>
      <c r="C613" s="45" t="str">
        <f>IF($B613="","",IFERROR(INDEX(Contratos!$G$5:$G$204,MATCH($B613,Contratos!$A$5:$A$204,0)),""))</f>
        <v/>
      </c>
      <c r="D613" s="26"/>
      <c r="E613" s="45" t="str">
        <f>IF($B613="","",N($C613)+N($D613))</f>
        <v/>
      </c>
      <c r="F613" s="25"/>
      <c r="G613" s="30" t="str">
        <f>IF($M613="","",MAX(0,IF($F613="",TODAY(),$F613)-$M613))</f>
        <v/>
      </c>
      <c r="H613" s="45" t="str">
        <f>IF($B613="","",IF(N($G613)=0,0,ROUND(N($C613)*IFERROR(INDEX(Contratos!$O$5:$O$204,MATCH($B613,Contratos!$A$5:$A$204,0)),0)*$G613,0)))</f>
        <v/>
      </c>
      <c r="I613" s="26"/>
      <c r="J613" s="45" t="str">
        <f>IF($B613="","",N($E613)+N($H613)-N($I613))</f>
        <v/>
      </c>
      <c r="K613" s="46" t="str">
        <f>IF($B613="","",IF(N($I613)&lt;=0,"Pendiente",IF(N($J613)&lt;=0,"Pagado","Parcial")))</f>
        <v/>
      </c>
      <c r="L613" s="45" t="str">
        <f>IF($B613="","",MIN(N($I613),N($C613)+N($H613)))</f>
        <v/>
      </c>
      <c r="M613" s="33" t="str">
        <f>IF(OR($A613="",$B613=""),"",IFERROR(IF(N(INDEX(Contratos!$N$5:$N$204,MATCH($B613,Contratos!$A$5:$A$204,0)))&lt;1,"",DATE(YEAR($A613),MONTH($A613),MIN(INDEX(Contratos!$N$5:$N$204,MATCH($B613,Contratos!$A$5:$A$204,0)),DAY(EOMONTH($A613,0))))),""))</f>
        <v/>
      </c>
    </row>
    <row r="614" spans="1:13" x14ac:dyDescent="0.25">
      <c r="A614" s="47"/>
      <c r="B614" s="36"/>
      <c r="C614" s="45" t="str">
        <f>IF($B614="","",IFERROR(INDEX(Contratos!$G$5:$G$204,MATCH($B614,Contratos!$A$5:$A$204,0)),""))</f>
        <v/>
      </c>
      <c r="D614" s="39"/>
      <c r="E614" s="45" t="str">
        <f>IF($B614="","",N($C614)+N($D614))</f>
        <v/>
      </c>
      <c r="F614" s="38"/>
      <c r="G614" s="30" t="str">
        <f>IF($M614="","",MAX(0,IF($F614="",TODAY(),$F614)-$M614))</f>
        <v/>
      </c>
      <c r="H614" s="45" t="str">
        <f>IF($B614="","",IF(N($G614)=0,0,ROUND(N($C614)*IFERROR(INDEX(Contratos!$O$5:$O$204,MATCH($B614,Contratos!$A$5:$A$204,0)),0)*$G614,0)))</f>
        <v/>
      </c>
      <c r="I614" s="39"/>
      <c r="J614" s="45" t="str">
        <f>IF($B614="","",N($E614)+N($H614)-N($I614))</f>
        <v/>
      </c>
      <c r="K614" s="46" t="str">
        <f>IF($B614="","",IF(N($I614)&lt;=0,"Pendiente",IF(N($J614)&lt;=0,"Pagado","Parcial")))</f>
        <v/>
      </c>
      <c r="L614" s="45" t="str">
        <f>IF($B614="","",MIN(N($I614),N($C614)+N($H614)))</f>
        <v/>
      </c>
      <c r="M614" s="33" t="str">
        <f>IF(OR($A614="",$B614=""),"",IFERROR(IF(N(INDEX(Contratos!$N$5:$N$204,MATCH($B614,Contratos!$A$5:$A$204,0)))&lt;1,"",DATE(YEAR($A614),MONTH($A614),MIN(INDEX(Contratos!$N$5:$N$204,MATCH($B614,Contratos!$A$5:$A$204,0)),DAY(EOMONTH($A614,0))))),""))</f>
        <v/>
      </c>
    </row>
    <row r="615" spans="1:13" x14ac:dyDescent="0.25">
      <c r="A615" s="44"/>
      <c r="B615" s="23"/>
      <c r="C615" s="45" t="str">
        <f>IF($B615="","",IFERROR(INDEX(Contratos!$G$5:$G$204,MATCH($B615,Contratos!$A$5:$A$204,0)),""))</f>
        <v/>
      </c>
      <c r="D615" s="26"/>
      <c r="E615" s="45" t="str">
        <f>IF($B615="","",N($C615)+N($D615))</f>
        <v/>
      </c>
      <c r="F615" s="25"/>
      <c r="G615" s="30" t="str">
        <f>IF($M615="","",MAX(0,IF($F615="",TODAY(),$F615)-$M615))</f>
        <v/>
      </c>
      <c r="H615" s="45" t="str">
        <f>IF($B615="","",IF(N($G615)=0,0,ROUND(N($C615)*IFERROR(INDEX(Contratos!$O$5:$O$204,MATCH($B615,Contratos!$A$5:$A$204,0)),0)*$G615,0)))</f>
        <v/>
      </c>
      <c r="I615" s="26"/>
      <c r="J615" s="45" t="str">
        <f>IF($B615="","",N($E615)+N($H615)-N($I615))</f>
        <v/>
      </c>
      <c r="K615" s="46" t="str">
        <f>IF($B615="","",IF(N($I615)&lt;=0,"Pendiente",IF(N($J615)&lt;=0,"Pagado","Parcial")))</f>
        <v/>
      </c>
      <c r="L615" s="45" t="str">
        <f>IF($B615="","",MIN(N($I615),N($C615)+N($H615)))</f>
        <v/>
      </c>
      <c r="M615" s="33" t="str">
        <f>IF(OR($A615="",$B615=""),"",IFERROR(IF(N(INDEX(Contratos!$N$5:$N$204,MATCH($B615,Contratos!$A$5:$A$204,0)))&lt;1,"",DATE(YEAR($A615),MONTH($A615),MIN(INDEX(Contratos!$N$5:$N$204,MATCH($B615,Contratos!$A$5:$A$204,0)),DAY(EOMONTH($A615,0))))),""))</f>
        <v/>
      </c>
    </row>
    <row r="616" spans="1:13" x14ac:dyDescent="0.25">
      <c r="A616" s="47"/>
      <c r="B616" s="36"/>
      <c r="C616" s="45" t="str">
        <f>IF($B616="","",IFERROR(INDEX(Contratos!$G$5:$G$204,MATCH($B616,Contratos!$A$5:$A$204,0)),""))</f>
        <v/>
      </c>
      <c r="D616" s="39"/>
      <c r="E616" s="45" t="str">
        <f>IF($B616="","",N($C616)+N($D616))</f>
        <v/>
      </c>
      <c r="F616" s="38"/>
      <c r="G616" s="30" t="str">
        <f>IF($M616="","",MAX(0,IF($F616="",TODAY(),$F616)-$M616))</f>
        <v/>
      </c>
      <c r="H616" s="45" t="str">
        <f>IF($B616="","",IF(N($G616)=0,0,ROUND(N($C616)*IFERROR(INDEX(Contratos!$O$5:$O$204,MATCH($B616,Contratos!$A$5:$A$204,0)),0)*$G616,0)))</f>
        <v/>
      </c>
      <c r="I616" s="39"/>
      <c r="J616" s="45" t="str">
        <f>IF($B616="","",N($E616)+N($H616)-N($I616))</f>
        <v/>
      </c>
      <c r="K616" s="46" t="str">
        <f>IF($B616="","",IF(N($I616)&lt;=0,"Pendiente",IF(N($J616)&lt;=0,"Pagado","Parcial")))</f>
        <v/>
      </c>
      <c r="L616" s="45" t="str">
        <f>IF($B616="","",MIN(N($I616),N($C616)+N($H616)))</f>
        <v/>
      </c>
      <c r="M616" s="33" t="str">
        <f>IF(OR($A616="",$B616=""),"",IFERROR(IF(N(INDEX(Contratos!$N$5:$N$204,MATCH($B616,Contratos!$A$5:$A$204,0)))&lt;1,"",DATE(YEAR($A616),MONTH($A616),MIN(INDEX(Contratos!$N$5:$N$204,MATCH($B616,Contratos!$A$5:$A$204,0)),DAY(EOMONTH($A616,0))))),""))</f>
        <v/>
      </c>
    </row>
    <row r="617" spans="1:13" x14ac:dyDescent="0.25">
      <c r="A617" s="44"/>
      <c r="B617" s="23"/>
      <c r="C617" s="45" t="str">
        <f>IF($B617="","",IFERROR(INDEX(Contratos!$G$5:$G$204,MATCH($B617,Contratos!$A$5:$A$204,0)),""))</f>
        <v/>
      </c>
      <c r="D617" s="26"/>
      <c r="E617" s="45" t="str">
        <f>IF($B617="","",N($C617)+N($D617))</f>
        <v/>
      </c>
      <c r="F617" s="25"/>
      <c r="G617" s="30" t="str">
        <f>IF($M617="","",MAX(0,IF($F617="",TODAY(),$F617)-$M617))</f>
        <v/>
      </c>
      <c r="H617" s="45" t="str">
        <f>IF($B617="","",IF(N($G617)=0,0,ROUND(N($C617)*IFERROR(INDEX(Contratos!$O$5:$O$204,MATCH($B617,Contratos!$A$5:$A$204,0)),0)*$G617,0)))</f>
        <v/>
      </c>
      <c r="I617" s="26"/>
      <c r="J617" s="45" t="str">
        <f>IF($B617="","",N($E617)+N($H617)-N($I617))</f>
        <v/>
      </c>
      <c r="K617" s="46" t="str">
        <f>IF($B617="","",IF(N($I617)&lt;=0,"Pendiente",IF(N($J617)&lt;=0,"Pagado","Parcial")))</f>
        <v/>
      </c>
      <c r="L617" s="45" t="str">
        <f>IF($B617="","",MIN(N($I617),N($C617)+N($H617)))</f>
        <v/>
      </c>
      <c r="M617" s="33" t="str">
        <f>IF(OR($A617="",$B617=""),"",IFERROR(IF(N(INDEX(Contratos!$N$5:$N$204,MATCH($B617,Contratos!$A$5:$A$204,0)))&lt;1,"",DATE(YEAR($A617),MONTH($A617),MIN(INDEX(Contratos!$N$5:$N$204,MATCH($B617,Contratos!$A$5:$A$204,0)),DAY(EOMONTH($A617,0))))),""))</f>
        <v/>
      </c>
    </row>
    <row r="618" spans="1:13" x14ac:dyDescent="0.25">
      <c r="A618" s="47"/>
      <c r="B618" s="36"/>
      <c r="C618" s="45" t="str">
        <f>IF($B618="","",IFERROR(INDEX(Contratos!$G$5:$G$204,MATCH($B618,Contratos!$A$5:$A$204,0)),""))</f>
        <v/>
      </c>
      <c r="D618" s="39"/>
      <c r="E618" s="45" t="str">
        <f>IF($B618="","",N($C618)+N($D618))</f>
        <v/>
      </c>
      <c r="F618" s="38"/>
      <c r="G618" s="30" t="str">
        <f>IF($M618="","",MAX(0,IF($F618="",TODAY(),$F618)-$M618))</f>
        <v/>
      </c>
      <c r="H618" s="45" t="str">
        <f>IF($B618="","",IF(N($G618)=0,0,ROUND(N($C618)*IFERROR(INDEX(Contratos!$O$5:$O$204,MATCH($B618,Contratos!$A$5:$A$204,0)),0)*$G618,0)))</f>
        <v/>
      </c>
      <c r="I618" s="39"/>
      <c r="J618" s="45" t="str">
        <f>IF($B618="","",N($E618)+N($H618)-N($I618))</f>
        <v/>
      </c>
      <c r="K618" s="46" t="str">
        <f>IF($B618="","",IF(N($I618)&lt;=0,"Pendiente",IF(N($J618)&lt;=0,"Pagado","Parcial")))</f>
        <v/>
      </c>
      <c r="L618" s="45" t="str">
        <f>IF($B618="","",MIN(N($I618),N($C618)+N($H618)))</f>
        <v/>
      </c>
      <c r="M618" s="33" t="str">
        <f>IF(OR($A618="",$B618=""),"",IFERROR(IF(N(INDEX(Contratos!$N$5:$N$204,MATCH($B618,Contratos!$A$5:$A$204,0)))&lt;1,"",DATE(YEAR($A618),MONTH($A618),MIN(INDEX(Contratos!$N$5:$N$204,MATCH($B618,Contratos!$A$5:$A$204,0)),DAY(EOMONTH($A618,0))))),""))</f>
        <v/>
      </c>
    </row>
    <row r="619" spans="1:13" x14ac:dyDescent="0.25">
      <c r="A619" s="44"/>
      <c r="B619" s="23"/>
      <c r="C619" s="45" t="str">
        <f>IF($B619="","",IFERROR(INDEX(Contratos!$G$5:$G$204,MATCH($B619,Contratos!$A$5:$A$204,0)),""))</f>
        <v/>
      </c>
      <c r="D619" s="26"/>
      <c r="E619" s="45" t="str">
        <f>IF($B619="","",N($C619)+N($D619))</f>
        <v/>
      </c>
      <c r="F619" s="25"/>
      <c r="G619" s="30" t="str">
        <f>IF($M619="","",MAX(0,IF($F619="",TODAY(),$F619)-$M619))</f>
        <v/>
      </c>
      <c r="H619" s="45" t="str">
        <f>IF($B619="","",IF(N($G619)=0,0,ROUND(N($C619)*IFERROR(INDEX(Contratos!$O$5:$O$204,MATCH($B619,Contratos!$A$5:$A$204,0)),0)*$G619,0)))</f>
        <v/>
      </c>
      <c r="I619" s="26"/>
      <c r="J619" s="45" t="str">
        <f>IF($B619="","",N($E619)+N($H619)-N($I619))</f>
        <v/>
      </c>
      <c r="K619" s="46" t="str">
        <f>IF($B619="","",IF(N($I619)&lt;=0,"Pendiente",IF(N($J619)&lt;=0,"Pagado","Parcial")))</f>
        <v/>
      </c>
      <c r="L619" s="45" t="str">
        <f>IF($B619="","",MIN(N($I619),N($C619)+N($H619)))</f>
        <v/>
      </c>
      <c r="M619" s="33" t="str">
        <f>IF(OR($A619="",$B619=""),"",IFERROR(IF(N(INDEX(Contratos!$N$5:$N$204,MATCH($B619,Contratos!$A$5:$A$204,0)))&lt;1,"",DATE(YEAR($A619),MONTH($A619),MIN(INDEX(Contratos!$N$5:$N$204,MATCH($B619,Contratos!$A$5:$A$204,0)),DAY(EOMONTH($A619,0))))),""))</f>
        <v/>
      </c>
    </row>
    <row r="620" spans="1:13" x14ac:dyDescent="0.25">
      <c r="A620" s="47"/>
      <c r="B620" s="36"/>
      <c r="C620" s="45" t="str">
        <f>IF($B620="","",IFERROR(INDEX(Contratos!$G$5:$G$204,MATCH($B620,Contratos!$A$5:$A$204,0)),""))</f>
        <v/>
      </c>
      <c r="D620" s="39"/>
      <c r="E620" s="45" t="str">
        <f>IF($B620="","",N($C620)+N($D620))</f>
        <v/>
      </c>
      <c r="F620" s="38"/>
      <c r="G620" s="30" t="str">
        <f>IF($M620="","",MAX(0,IF($F620="",TODAY(),$F620)-$M620))</f>
        <v/>
      </c>
      <c r="H620" s="45" t="str">
        <f>IF($B620="","",IF(N($G620)=0,0,ROUND(N($C620)*IFERROR(INDEX(Contratos!$O$5:$O$204,MATCH($B620,Contratos!$A$5:$A$204,0)),0)*$G620,0)))</f>
        <v/>
      </c>
      <c r="I620" s="39"/>
      <c r="J620" s="45" t="str">
        <f>IF($B620="","",N($E620)+N($H620)-N($I620))</f>
        <v/>
      </c>
      <c r="K620" s="46" t="str">
        <f>IF($B620="","",IF(N($I620)&lt;=0,"Pendiente",IF(N($J620)&lt;=0,"Pagado","Parcial")))</f>
        <v/>
      </c>
      <c r="L620" s="45" t="str">
        <f>IF($B620="","",MIN(N($I620),N($C620)+N($H620)))</f>
        <v/>
      </c>
      <c r="M620" s="33" t="str">
        <f>IF(OR($A620="",$B620=""),"",IFERROR(IF(N(INDEX(Contratos!$N$5:$N$204,MATCH($B620,Contratos!$A$5:$A$204,0)))&lt;1,"",DATE(YEAR($A620),MONTH($A620),MIN(INDEX(Contratos!$N$5:$N$204,MATCH($B620,Contratos!$A$5:$A$204,0)),DAY(EOMONTH($A620,0))))),""))</f>
        <v/>
      </c>
    </row>
    <row r="621" spans="1:13" x14ac:dyDescent="0.25">
      <c r="A621" s="44"/>
      <c r="B621" s="23"/>
      <c r="C621" s="45" t="str">
        <f>IF($B621="","",IFERROR(INDEX(Contratos!$G$5:$G$204,MATCH($B621,Contratos!$A$5:$A$204,0)),""))</f>
        <v/>
      </c>
      <c r="D621" s="26"/>
      <c r="E621" s="45" t="str">
        <f>IF($B621="","",N($C621)+N($D621))</f>
        <v/>
      </c>
      <c r="F621" s="25"/>
      <c r="G621" s="30" t="str">
        <f>IF($M621="","",MAX(0,IF($F621="",TODAY(),$F621)-$M621))</f>
        <v/>
      </c>
      <c r="H621" s="45" t="str">
        <f>IF($B621="","",IF(N($G621)=0,0,ROUND(N($C621)*IFERROR(INDEX(Contratos!$O$5:$O$204,MATCH($B621,Contratos!$A$5:$A$204,0)),0)*$G621,0)))</f>
        <v/>
      </c>
      <c r="I621" s="26"/>
      <c r="J621" s="45" t="str">
        <f>IF($B621="","",N($E621)+N($H621)-N($I621))</f>
        <v/>
      </c>
      <c r="K621" s="46" t="str">
        <f>IF($B621="","",IF(N($I621)&lt;=0,"Pendiente",IF(N($J621)&lt;=0,"Pagado","Parcial")))</f>
        <v/>
      </c>
      <c r="L621" s="45" t="str">
        <f>IF($B621="","",MIN(N($I621),N($C621)+N($H621)))</f>
        <v/>
      </c>
      <c r="M621" s="33" t="str">
        <f>IF(OR($A621="",$B621=""),"",IFERROR(IF(N(INDEX(Contratos!$N$5:$N$204,MATCH($B621,Contratos!$A$5:$A$204,0)))&lt;1,"",DATE(YEAR($A621),MONTH($A621),MIN(INDEX(Contratos!$N$5:$N$204,MATCH($B621,Contratos!$A$5:$A$204,0)),DAY(EOMONTH($A621,0))))),""))</f>
        <v/>
      </c>
    </row>
    <row r="622" spans="1:13" x14ac:dyDescent="0.25">
      <c r="A622" s="47"/>
      <c r="B622" s="36"/>
      <c r="C622" s="45" t="str">
        <f>IF($B622="","",IFERROR(INDEX(Contratos!$G$5:$G$204,MATCH($B622,Contratos!$A$5:$A$204,0)),""))</f>
        <v/>
      </c>
      <c r="D622" s="39"/>
      <c r="E622" s="45" t="str">
        <f>IF($B622="","",N($C622)+N($D622))</f>
        <v/>
      </c>
      <c r="F622" s="38"/>
      <c r="G622" s="30" t="str">
        <f>IF($M622="","",MAX(0,IF($F622="",TODAY(),$F622)-$M622))</f>
        <v/>
      </c>
      <c r="H622" s="45" t="str">
        <f>IF($B622="","",IF(N($G622)=0,0,ROUND(N($C622)*IFERROR(INDEX(Contratos!$O$5:$O$204,MATCH($B622,Contratos!$A$5:$A$204,0)),0)*$G622,0)))</f>
        <v/>
      </c>
      <c r="I622" s="39"/>
      <c r="J622" s="45" t="str">
        <f>IF($B622="","",N($E622)+N($H622)-N($I622))</f>
        <v/>
      </c>
      <c r="K622" s="46" t="str">
        <f>IF($B622="","",IF(N($I622)&lt;=0,"Pendiente",IF(N($J622)&lt;=0,"Pagado","Parcial")))</f>
        <v/>
      </c>
      <c r="L622" s="45" t="str">
        <f>IF($B622="","",MIN(N($I622),N($C622)+N($H622)))</f>
        <v/>
      </c>
      <c r="M622" s="33" t="str">
        <f>IF(OR($A622="",$B622=""),"",IFERROR(IF(N(INDEX(Contratos!$N$5:$N$204,MATCH($B622,Contratos!$A$5:$A$204,0)))&lt;1,"",DATE(YEAR($A622),MONTH($A622),MIN(INDEX(Contratos!$N$5:$N$204,MATCH($B622,Contratos!$A$5:$A$204,0)),DAY(EOMONTH($A622,0))))),""))</f>
        <v/>
      </c>
    </row>
    <row r="623" spans="1:13" x14ac:dyDescent="0.25">
      <c r="A623" s="44"/>
      <c r="B623" s="23"/>
      <c r="C623" s="45" t="str">
        <f>IF($B623="","",IFERROR(INDEX(Contratos!$G$5:$G$204,MATCH($B623,Contratos!$A$5:$A$204,0)),""))</f>
        <v/>
      </c>
      <c r="D623" s="26"/>
      <c r="E623" s="45" t="str">
        <f>IF($B623="","",N($C623)+N($D623))</f>
        <v/>
      </c>
      <c r="F623" s="25"/>
      <c r="G623" s="30" t="str">
        <f>IF($M623="","",MAX(0,IF($F623="",TODAY(),$F623)-$M623))</f>
        <v/>
      </c>
      <c r="H623" s="45" t="str">
        <f>IF($B623="","",IF(N($G623)=0,0,ROUND(N($C623)*IFERROR(INDEX(Contratos!$O$5:$O$204,MATCH($B623,Contratos!$A$5:$A$204,0)),0)*$G623,0)))</f>
        <v/>
      </c>
      <c r="I623" s="26"/>
      <c r="J623" s="45" t="str">
        <f>IF($B623="","",N($E623)+N($H623)-N($I623))</f>
        <v/>
      </c>
      <c r="K623" s="46" t="str">
        <f>IF($B623="","",IF(N($I623)&lt;=0,"Pendiente",IF(N($J623)&lt;=0,"Pagado","Parcial")))</f>
        <v/>
      </c>
      <c r="L623" s="45" t="str">
        <f>IF($B623="","",MIN(N($I623),N($C623)+N($H623)))</f>
        <v/>
      </c>
      <c r="M623" s="33" t="str">
        <f>IF(OR($A623="",$B623=""),"",IFERROR(IF(N(INDEX(Contratos!$N$5:$N$204,MATCH($B623,Contratos!$A$5:$A$204,0)))&lt;1,"",DATE(YEAR($A623),MONTH($A623),MIN(INDEX(Contratos!$N$5:$N$204,MATCH($B623,Contratos!$A$5:$A$204,0)),DAY(EOMONTH($A623,0))))),""))</f>
        <v/>
      </c>
    </row>
    <row r="624" spans="1:13" x14ac:dyDescent="0.25">
      <c r="A624" s="47"/>
      <c r="B624" s="36"/>
      <c r="C624" s="45" t="str">
        <f>IF($B624="","",IFERROR(INDEX(Contratos!$G$5:$G$204,MATCH($B624,Contratos!$A$5:$A$204,0)),""))</f>
        <v/>
      </c>
      <c r="D624" s="39"/>
      <c r="E624" s="45" t="str">
        <f>IF($B624="","",N($C624)+N($D624))</f>
        <v/>
      </c>
      <c r="F624" s="38"/>
      <c r="G624" s="30" t="str">
        <f>IF($M624="","",MAX(0,IF($F624="",TODAY(),$F624)-$M624))</f>
        <v/>
      </c>
      <c r="H624" s="45" t="str">
        <f>IF($B624="","",IF(N($G624)=0,0,ROUND(N($C624)*IFERROR(INDEX(Contratos!$O$5:$O$204,MATCH($B624,Contratos!$A$5:$A$204,0)),0)*$G624,0)))</f>
        <v/>
      </c>
      <c r="I624" s="39"/>
      <c r="J624" s="45" t="str">
        <f>IF($B624="","",N($E624)+N($H624)-N($I624))</f>
        <v/>
      </c>
      <c r="K624" s="46" t="str">
        <f>IF($B624="","",IF(N($I624)&lt;=0,"Pendiente",IF(N($J624)&lt;=0,"Pagado","Parcial")))</f>
        <v/>
      </c>
      <c r="L624" s="45" t="str">
        <f>IF($B624="","",MIN(N($I624),N($C624)+N($H624)))</f>
        <v/>
      </c>
      <c r="M624" s="33" t="str">
        <f>IF(OR($A624="",$B624=""),"",IFERROR(IF(N(INDEX(Contratos!$N$5:$N$204,MATCH($B624,Contratos!$A$5:$A$204,0)))&lt;1,"",DATE(YEAR($A624),MONTH($A624),MIN(INDEX(Contratos!$N$5:$N$204,MATCH($B624,Contratos!$A$5:$A$204,0)),DAY(EOMONTH($A624,0))))),""))</f>
        <v/>
      </c>
    </row>
    <row r="625" spans="1:13" x14ac:dyDescent="0.25">
      <c r="A625" s="44"/>
      <c r="B625" s="23"/>
      <c r="C625" s="45" t="str">
        <f>IF($B625="","",IFERROR(INDEX(Contratos!$G$5:$G$204,MATCH($B625,Contratos!$A$5:$A$204,0)),""))</f>
        <v/>
      </c>
      <c r="D625" s="26"/>
      <c r="E625" s="45" t="str">
        <f>IF($B625="","",N($C625)+N($D625))</f>
        <v/>
      </c>
      <c r="F625" s="25"/>
      <c r="G625" s="30" t="str">
        <f>IF($M625="","",MAX(0,IF($F625="",TODAY(),$F625)-$M625))</f>
        <v/>
      </c>
      <c r="H625" s="45" t="str">
        <f>IF($B625="","",IF(N($G625)=0,0,ROUND(N($C625)*IFERROR(INDEX(Contratos!$O$5:$O$204,MATCH($B625,Contratos!$A$5:$A$204,0)),0)*$G625,0)))</f>
        <v/>
      </c>
      <c r="I625" s="26"/>
      <c r="J625" s="45" t="str">
        <f>IF($B625="","",N($E625)+N($H625)-N($I625))</f>
        <v/>
      </c>
      <c r="K625" s="46" t="str">
        <f>IF($B625="","",IF(N($I625)&lt;=0,"Pendiente",IF(N($J625)&lt;=0,"Pagado","Parcial")))</f>
        <v/>
      </c>
      <c r="L625" s="45" t="str">
        <f>IF($B625="","",MIN(N($I625),N($C625)+N($H625)))</f>
        <v/>
      </c>
      <c r="M625" s="33" t="str">
        <f>IF(OR($A625="",$B625=""),"",IFERROR(IF(N(INDEX(Contratos!$N$5:$N$204,MATCH($B625,Contratos!$A$5:$A$204,0)))&lt;1,"",DATE(YEAR($A625),MONTH($A625),MIN(INDEX(Contratos!$N$5:$N$204,MATCH($B625,Contratos!$A$5:$A$204,0)),DAY(EOMONTH($A625,0))))),""))</f>
        <v/>
      </c>
    </row>
    <row r="626" spans="1:13" x14ac:dyDescent="0.25">
      <c r="A626" s="47"/>
      <c r="B626" s="36"/>
      <c r="C626" s="45" t="str">
        <f>IF($B626="","",IFERROR(INDEX(Contratos!$G$5:$G$204,MATCH($B626,Contratos!$A$5:$A$204,0)),""))</f>
        <v/>
      </c>
      <c r="D626" s="39"/>
      <c r="E626" s="45" t="str">
        <f>IF($B626="","",N($C626)+N($D626))</f>
        <v/>
      </c>
      <c r="F626" s="38"/>
      <c r="G626" s="30" t="str">
        <f>IF($M626="","",MAX(0,IF($F626="",TODAY(),$F626)-$M626))</f>
        <v/>
      </c>
      <c r="H626" s="45" t="str">
        <f>IF($B626="","",IF(N($G626)=0,0,ROUND(N($C626)*IFERROR(INDEX(Contratos!$O$5:$O$204,MATCH($B626,Contratos!$A$5:$A$204,0)),0)*$G626,0)))</f>
        <v/>
      </c>
      <c r="I626" s="39"/>
      <c r="J626" s="45" t="str">
        <f>IF($B626="","",N($E626)+N($H626)-N($I626))</f>
        <v/>
      </c>
      <c r="K626" s="46" t="str">
        <f>IF($B626="","",IF(N($I626)&lt;=0,"Pendiente",IF(N($J626)&lt;=0,"Pagado","Parcial")))</f>
        <v/>
      </c>
      <c r="L626" s="45" t="str">
        <f>IF($B626="","",MIN(N($I626),N($C626)+N($H626)))</f>
        <v/>
      </c>
      <c r="M626" s="33" t="str">
        <f>IF(OR($A626="",$B626=""),"",IFERROR(IF(N(INDEX(Contratos!$N$5:$N$204,MATCH($B626,Contratos!$A$5:$A$204,0)))&lt;1,"",DATE(YEAR($A626),MONTH($A626),MIN(INDEX(Contratos!$N$5:$N$204,MATCH($B626,Contratos!$A$5:$A$204,0)),DAY(EOMONTH($A626,0))))),""))</f>
        <v/>
      </c>
    </row>
    <row r="627" spans="1:13" x14ac:dyDescent="0.25">
      <c r="A627" s="44"/>
      <c r="B627" s="23"/>
      <c r="C627" s="45" t="str">
        <f>IF($B627="","",IFERROR(INDEX(Contratos!$G$5:$G$204,MATCH($B627,Contratos!$A$5:$A$204,0)),""))</f>
        <v/>
      </c>
      <c r="D627" s="26"/>
      <c r="E627" s="45" t="str">
        <f>IF($B627="","",N($C627)+N($D627))</f>
        <v/>
      </c>
      <c r="F627" s="25"/>
      <c r="G627" s="30" t="str">
        <f>IF($M627="","",MAX(0,IF($F627="",TODAY(),$F627)-$M627))</f>
        <v/>
      </c>
      <c r="H627" s="45" t="str">
        <f>IF($B627="","",IF(N($G627)=0,0,ROUND(N($C627)*IFERROR(INDEX(Contratos!$O$5:$O$204,MATCH($B627,Contratos!$A$5:$A$204,0)),0)*$G627,0)))</f>
        <v/>
      </c>
      <c r="I627" s="26"/>
      <c r="J627" s="45" t="str">
        <f>IF($B627="","",N($E627)+N($H627)-N($I627))</f>
        <v/>
      </c>
      <c r="K627" s="46" t="str">
        <f>IF($B627="","",IF(N($I627)&lt;=0,"Pendiente",IF(N($J627)&lt;=0,"Pagado","Parcial")))</f>
        <v/>
      </c>
      <c r="L627" s="45" t="str">
        <f>IF($B627="","",MIN(N($I627),N($C627)+N($H627)))</f>
        <v/>
      </c>
      <c r="M627" s="33" t="str">
        <f>IF(OR($A627="",$B627=""),"",IFERROR(IF(N(INDEX(Contratos!$N$5:$N$204,MATCH($B627,Contratos!$A$5:$A$204,0)))&lt;1,"",DATE(YEAR($A627),MONTH($A627),MIN(INDEX(Contratos!$N$5:$N$204,MATCH($B627,Contratos!$A$5:$A$204,0)),DAY(EOMONTH($A627,0))))),""))</f>
        <v/>
      </c>
    </row>
    <row r="628" spans="1:13" x14ac:dyDescent="0.25">
      <c r="A628" s="47"/>
      <c r="B628" s="36"/>
      <c r="C628" s="45" t="str">
        <f>IF($B628="","",IFERROR(INDEX(Contratos!$G$5:$G$204,MATCH($B628,Contratos!$A$5:$A$204,0)),""))</f>
        <v/>
      </c>
      <c r="D628" s="39"/>
      <c r="E628" s="45" t="str">
        <f>IF($B628="","",N($C628)+N($D628))</f>
        <v/>
      </c>
      <c r="F628" s="38"/>
      <c r="G628" s="30" t="str">
        <f>IF($M628="","",MAX(0,IF($F628="",TODAY(),$F628)-$M628))</f>
        <v/>
      </c>
      <c r="H628" s="45" t="str">
        <f>IF($B628="","",IF(N($G628)=0,0,ROUND(N($C628)*IFERROR(INDEX(Contratos!$O$5:$O$204,MATCH($B628,Contratos!$A$5:$A$204,0)),0)*$G628,0)))</f>
        <v/>
      </c>
      <c r="I628" s="39"/>
      <c r="J628" s="45" t="str">
        <f>IF($B628="","",N($E628)+N($H628)-N($I628))</f>
        <v/>
      </c>
      <c r="K628" s="46" t="str">
        <f>IF($B628="","",IF(N($I628)&lt;=0,"Pendiente",IF(N($J628)&lt;=0,"Pagado","Parcial")))</f>
        <v/>
      </c>
      <c r="L628" s="45" t="str">
        <f>IF($B628="","",MIN(N($I628),N($C628)+N($H628)))</f>
        <v/>
      </c>
      <c r="M628" s="33" t="str">
        <f>IF(OR($A628="",$B628=""),"",IFERROR(IF(N(INDEX(Contratos!$N$5:$N$204,MATCH($B628,Contratos!$A$5:$A$204,0)))&lt;1,"",DATE(YEAR($A628),MONTH($A628),MIN(INDEX(Contratos!$N$5:$N$204,MATCH($B628,Contratos!$A$5:$A$204,0)),DAY(EOMONTH($A628,0))))),""))</f>
        <v/>
      </c>
    </row>
    <row r="629" spans="1:13" x14ac:dyDescent="0.25">
      <c r="A629" s="44"/>
      <c r="B629" s="23"/>
      <c r="C629" s="45" t="str">
        <f>IF($B629="","",IFERROR(INDEX(Contratos!$G$5:$G$204,MATCH($B629,Contratos!$A$5:$A$204,0)),""))</f>
        <v/>
      </c>
      <c r="D629" s="26"/>
      <c r="E629" s="45" t="str">
        <f>IF($B629="","",N($C629)+N($D629))</f>
        <v/>
      </c>
      <c r="F629" s="25"/>
      <c r="G629" s="30" t="str">
        <f>IF($M629="","",MAX(0,IF($F629="",TODAY(),$F629)-$M629))</f>
        <v/>
      </c>
      <c r="H629" s="45" t="str">
        <f>IF($B629="","",IF(N($G629)=0,0,ROUND(N($C629)*IFERROR(INDEX(Contratos!$O$5:$O$204,MATCH($B629,Contratos!$A$5:$A$204,0)),0)*$G629,0)))</f>
        <v/>
      </c>
      <c r="I629" s="26"/>
      <c r="J629" s="45" t="str">
        <f>IF($B629="","",N($E629)+N($H629)-N($I629))</f>
        <v/>
      </c>
      <c r="K629" s="46" t="str">
        <f>IF($B629="","",IF(N($I629)&lt;=0,"Pendiente",IF(N($J629)&lt;=0,"Pagado","Parcial")))</f>
        <v/>
      </c>
      <c r="L629" s="45" t="str">
        <f>IF($B629="","",MIN(N($I629),N($C629)+N($H629)))</f>
        <v/>
      </c>
      <c r="M629" s="33" t="str">
        <f>IF(OR($A629="",$B629=""),"",IFERROR(IF(N(INDEX(Contratos!$N$5:$N$204,MATCH($B629,Contratos!$A$5:$A$204,0)))&lt;1,"",DATE(YEAR($A629),MONTH($A629),MIN(INDEX(Contratos!$N$5:$N$204,MATCH($B629,Contratos!$A$5:$A$204,0)),DAY(EOMONTH($A629,0))))),""))</f>
        <v/>
      </c>
    </row>
    <row r="630" spans="1:13" x14ac:dyDescent="0.25">
      <c r="A630" s="47"/>
      <c r="B630" s="36"/>
      <c r="C630" s="45" t="str">
        <f>IF($B630="","",IFERROR(INDEX(Contratos!$G$5:$G$204,MATCH($B630,Contratos!$A$5:$A$204,0)),""))</f>
        <v/>
      </c>
      <c r="D630" s="39"/>
      <c r="E630" s="45" t="str">
        <f>IF($B630="","",N($C630)+N($D630))</f>
        <v/>
      </c>
      <c r="F630" s="38"/>
      <c r="G630" s="30" t="str">
        <f>IF($M630="","",MAX(0,IF($F630="",TODAY(),$F630)-$M630))</f>
        <v/>
      </c>
      <c r="H630" s="45" t="str">
        <f>IF($B630="","",IF(N($G630)=0,0,ROUND(N($C630)*IFERROR(INDEX(Contratos!$O$5:$O$204,MATCH($B630,Contratos!$A$5:$A$204,0)),0)*$G630,0)))</f>
        <v/>
      </c>
      <c r="I630" s="39"/>
      <c r="J630" s="45" t="str">
        <f>IF($B630="","",N($E630)+N($H630)-N($I630))</f>
        <v/>
      </c>
      <c r="K630" s="46" t="str">
        <f>IF($B630="","",IF(N($I630)&lt;=0,"Pendiente",IF(N($J630)&lt;=0,"Pagado","Parcial")))</f>
        <v/>
      </c>
      <c r="L630" s="45" t="str">
        <f>IF($B630="","",MIN(N($I630),N($C630)+N($H630)))</f>
        <v/>
      </c>
      <c r="M630" s="33" t="str">
        <f>IF(OR($A630="",$B630=""),"",IFERROR(IF(N(INDEX(Contratos!$N$5:$N$204,MATCH($B630,Contratos!$A$5:$A$204,0)))&lt;1,"",DATE(YEAR($A630),MONTH($A630),MIN(INDEX(Contratos!$N$5:$N$204,MATCH($B630,Contratos!$A$5:$A$204,0)),DAY(EOMONTH($A630,0))))),""))</f>
        <v/>
      </c>
    </row>
    <row r="631" spans="1:13" x14ac:dyDescent="0.25">
      <c r="A631" s="44"/>
      <c r="B631" s="23"/>
      <c r="C631" s="45" t="str">
        <f>IF($B631="","",IFERROR(INDEX(Contratos!$G$5:$G$204,MATCH($B631,Contratos!$A$5:$A$204,0)),""))</f>
        <v/>
      </c>
      <c r="D631" s="26"/>
      <c r="E631" s="45" t="str">
        <f>IF($B631="","",N($C631)+N($D631))</f>
        <v/>
      </c>
      <c r="F631" s="25"/>
      <c r="G631" s="30" t="str">
        <f>IF($M631="","",MAX(0,IF($F631="",TODAY(),$F631)-$M631))</f>
        <v/>
      </c>
      <c r="H631" s="45" t="str">
        <f>IF($B631="","",IF(N($G631)=0,0,ROUND(N($C631)*IFERROR(INDEX(Contratos!$O$5:$O$204,MATCH($B631,Contratos!$A$5:$A$204,0)),0)*$G631,0)))</f>
        <v/>
      </c>
      <c r="I631" s="26"/>
      <c r="J631" s="45" t="str">
        <f>IF($B631="","",N($E631)+N($H631)-N($I631))</f>
        <v/>
      </c>
      <c r="K631" s="46" t="str">
        <f>IF($B631="","",IF(N($I631)&lt;=0,"Pendiente",IF(N($J631)&lt;=0,"Pagado","Parcial")))</f>
        <v/>
      </c>
      <c r="L631" s="45" t="str">
        <f>IF($B631="","",MIN(N($I631),N($C631)+N($H631)))</f>
        <v/>
      </c>
      <c r="M631" s="33" t="str">
        <f>IF(OR($A631="",$B631=""),"",IFERROR(IF(N(INDEX(Contratos!$N$5:$N$204,MATCH($B631,Contratos!$A$5:$A$204,0)))&lt;1,"",DATE(YEAR($A631),MONTH($A631),MIN(INDEX(Contratos!$N$5:$N$204,MATCH($B631,Contratos!$A$5:$A$204,0)),DAY(EOMONTH($A631,0))))),""))</f>
        <v/>
      </c>
    </row>
    <row r="632" spans="1:13" x14ac:dyDescent="0.25">
      <c r="A632" s="47"/>
      <c r="B632" s="36"/>
      <c r="C632" s="45" t="str">
        <f>IF($B632="","",IFERROR(INDEX(Contratos!$G$5:$G$204,MATCH($B632,Contratos!$A$5:$A$204,0)),""))</f>
        <v/>
      </c>
      <c r="D632" s="39"/>
      <c r="E632" s="45" t="str">
        <f>IF($B632="","",N($C632)+N($D632))</f>
        <v/>
      </c>
      <c r="F632" s="38"/>
      <c r="G632" s="30" t="str">
        <f>IF($M632="","",MAX(0,IF($F632="",TODAY(),$F632)-$M632))</f>
        <v/>
      </c>
      <c r="H632" s="45" t="str">
        <f>IF($B632="","",IF(N($G632)=0,0,ROUND(N($C632)*IFERROR(INDEX(Contratos!$O$5:$O$204,MATCH($B632,Contratos!$A$5:$A$204,0)),0)*$G632,0)))</f>
        <v/>
      </c>
      <c r="I632" s="39"/>
      <c r="J632" s="45" t="str">
        <f>IF($B632="","",N($E632)+N($H632)-N($I632))</f>
        <v/>
      </c>
      <c r="K632" s="46" t="str">
        <f>IF($B632="","",IF(N($I632)&lt;=0,"Pendiente",IF(N($J632)&lt;=0,"Pagado","Parcial")))</f>
        <v/>
      </c>
      <c r="L632" s="45" t="str">
        <f>IF($B632="","",MIN(N($I632),N($C632)+N($H632)))</f>
        <v/>
      </c>
      <c r="M632" s="33" t="str">
        <f>IF(OR($A632="",$B632=""),"",IFERROR(IF(N(INDEX(Contratos!$N$5:$N$204,MATCH($B632,Contratos!$A$5:$A$204,0)))&lt;1,"",DATE(YEAR($A632),MONTH($A632),MIN(INDEX(Contratos!$N$5:$N$204,MATCH($B632,Contratos!$A$5:$A$204,0)),DAY(EOMONTH($A632,0))))),""))</f>
        <v/>
      </c>
    </row>
    <row r="633" spans="1:13" x14ac:dyDescent="0.25">
      <c r="A633" s="44"/>
      <c r="B633" s="23"/>
      <c r="C633" s="45" t="str">
        <f>IF($B633="","",IFERROR(INDEX(Contratos!$G$5:$G$204,MATCH($B633,Contratos!$A$5:$A$204,0)),""))</f>
        <v/>
      </c>
      <c r="D633" s="26"/>
      <c r="E633" s="45" t="str">
        <f>IF($B633="","",N($C633)+N($D633))</f>
        <v/>
      </c>
      <c r="F633" s="25"/>
      <c r="G633" s="30" t="str">
        <f>IF($M633="","",MAX(0,IF($F633="",TODAY(),$F633)-$M633))</f>
        <v/>
      </c>
      <c r="H633" s="45" t="str">
        <f>IF($B633="","",IF(N($G633)=0,0,ROUND(N($C633)*IFERROR(INDEX(Contratos!$O$5:$O$204,MATCH($B633,Contratos!$A$5:$A$204,0)),0)*$G633,0)))</f>
        <v/>
      </c>
      <c r="I633" s="26"/>
      <c r="J633" s="45" t="str">
        <f>IF($B633="","",N($E633)+N($H633)-N($I633))</f>
        <v/>
      </c>
      <c r="K633" s="46" t="str">
        <f>IF($B633="","",IF(N($I633)&lt;=0,"Pendiente",IF(N($J633)&lt;=0,"Pagado","Parcial")))</f>
        <v/>
      </c>
      <c r="L633" s="45" t="str">
        <f>IF($B633="","",MIN(N($I633),N($C633)+N($H633)))</f>
        <v/>
      </c>
      <c r="M633" s="33" t="str">
        <f>IF(OR($A633="",$B633=""),"",IFERROR(IF(N(INDEX(Contratos!$N$5:$N$204,MATCH($B633,Contratos!$A$5:$A$204,0)))&lt;1,"",DATE(YEAR($A633),MONTH($A633),MIN(INDEX(Contratos!$N$5:$N$204,MATCH($B633,Contratos!$A$5:$A$204,0)),DAY(EOMONTH($A633,0))))),""))</f>
        <v/>
      </c>
    </row>
    <row r="634" spans="1:13" x14ac:dyDescent="0.25">
      <c r="A634" s="47"/>
      <c r="B634" s="36"/>
      <c r="C634" s="45" t="str">
        <f>IF($B634="","",IFERROR(INDEX(Contratos!$G$5:$G$204,MATCH($B634,Contratos!$A$5:$A$204,0)),""))</f>
        <v/>
      </c>
      <c r="D634" s="39"/>
      <c r="E634" s="45" t="str">
        <f>IF($B634="","",N($C634)+N($D634))</f>
        <v/>
      </c>
      <c r="F634" s="38"/>
      <c r="G634" s="30" t="str">
        <f>IF($M634="","",MAX(0,IF($F634="",TODAY(),$F634)-$M634))</f>
        <v/>
      </c>
      <c r="H634" s="45" t="str">
        <f>IF($B634="","",IF(N($G634)=0,0,ROUND(N($C634)*IFERROR(INDEX(Contratos!$O$5:$O$204,MATCH($B634,Contratos!$A$5:$A$204,0)),0)*$G634,0)))</f>
        <v/>
      </c>
      <c r="I634" s="39"/>
      <c r="J634" s="45" t="str">
        <f>IF($B634="","",N($E634)+N($H634)-N($I634))</f>
        <v/>
      </c>
      <c r="K634" s="46" t="str">
        <f>IF($B634="","",IF(N($I634)&lt;=0,"Pendiente",IF(N($J634)&lt;=0,"Pagado","Parcial")))</f>
        <v/>
      </c>
      <c r="L634" s="45" t="str">
        <f>IF($B634="","",MIN(N($I634),N($C634)+N($H634)))</f>
        <v/>
      </c>
      <c r="M634" s="33" t="str">
        <f>IF(OR($A634="",$B634=""),"",IFERROR(IF(N(INDEX(Contratos!$N$5:$N$204,MATCH($B634,Contratos!$A$5:$A$204,0)))&lt;1,"",DATE(YEAR($A634),MONTH($A634),MIN(INDEX(Contratos!$N$5:$N$204,MATCH($B634,Contratos!$A$5:$A$204,0)),DAY(EOMONTH($A634,0))))),""))</f>
        <v/>
      </c>
    </row>
    <row r="635" spans="1:13" x14ac:dyDescent="0.25">
      <c r="A635" s="44"/>
      <c r="B635" s="23"/>
      <c r="C635" s="45" t="str">
        <f>IF($B635="","",IFERROR(INDEX(Contratos!$G$5:$G$204,MATCH($B635,Contratos!$A$5:$A$204,0)),""))</f>
        <v/>
      </c>
      <c r="D635" s="26"/>
      <c r="E635" s="45" t="str">
        <f>IF($B635="","",N($C635)+N($D635))</f>
        <v/>
      </c>
      <c r="F635" s="25"/>
      <c r="G635" s="30" t="str">
        <f>IF($M635="","",MAX(0,IF($F635="",TODAY(),$F635)-$M635))</f>
        <v/>
      </c>
      <c r="H635" s="45" t="str">
        <f>IF($B635="","",IF(N($G635)=0,0,ROUND(N($C635)*IFERROR(INDEX(Contratos!$O$5:$O$204,MATCH($B635,Contratos!$A$5:$A$204,0)),0)*$G635,0)))</f>
        <v/>
      </c>
      <c r="I635" s="26"/>
      <c r="J635" s="45" t="str">
        <f>IF($B635="","",N($E635)+N($H635)-N($I635))</f>
        <v/>
      </c>
      <c r="K635" s="46" t="str">
        <f>IF($B635="","",IF(N($I635)&lt;=0,"Pendiente",IF(N($J635)&lt;=0,"Pagado","Parcial")))</f>
        <v/>
      </c>
      <c r="L635" s="45" t="str">
        <f>IF($B635="","",MIN(N($I635),N($C635)+N($H635)))</f>
        <v/>
      </c>
      <c r="M635" s="33" t="str">
        <f>IF(OR($A635="",$B635=""),"",IFERROR(IF(N(INDEX(Contratos!$N$5:$N$204,MATCH($B635,Contratos!$A$5:$A$204,0)))&lt;1,"",DATE(YEAR($A635),MONTH($A635),MIN(INDEX(Contratos!$N$5:$N$204,MATCH($B635,Contratos!$A$5:$A$204,0)),DAY(EOMONTH($A635,0))))),""))</f>
        <v/>
      </c>
    </row>
    <row r="636" spans="1:13" x14ac:dyDescent="0.25">
      <c r="A636" s="47"/>
      <c r="B636" s="36"/>
      <c r="C636" s="45" t="str">
        <f>IF($B636="","",IFERROR(INDEX(Contratos!$G$5:$G$204,MATCH($B636,Contratos!$A$5:$A$204,0)),""))</f>
        <v/>
      </c>
      <c r="D636" s="39"/>
      <c r="E636" s="45" t="str">
        <f>IF($B636="","",N($C636)+N($D636))</f>
        <v/>
      </c>
      <c r="F636" s="38"/>
      <c r="G636" s="30" t="str">
        <f>IF($M636="","",MAX(0,IF($F636="",TODAY(),$F636)-$M636))</f>
        <v/>
      </c>
      <c r="H636" s="45" t="str">
        <f>IF($B636="","",IF(N($G636)=0,0,ROUND(N($C636)*IFERROR(INDEX(Contratos!$O$5:$O$204,MATCH($B636,Contratos!$A$5:$A$204,0)),0)*$G636,0)))</f>
        <v/>
      </c>
      <c r="I636" s="39"/>
      <c r="J636" s="45" t="str">
        <f>IF($B636="","",N($E636)+N($H636)-N($I636))</f>
        <v/>
      </c>
      <c r="K636" s="46" t="str">
        <f>IF($B636="","",IF(N($I636)&lt;=0,"Pendiente",IF(N($J636)&lt;=0,"Pagado","Parcial")))</f>
        <v/>
      </c>
      <c r="L636" s="45" t="str">
        <f>IF($B636="","",MIN(N($I636),N($C636)+N($H636)))</f>
        <v/>
      </c>
      <c r="M636" s="33" t="str">
        <f>IF(OR($A636="",$B636=""),"",IFERROR(IF(N(INDEX(Contratos!$N$5:$N$204,MATCH($B636,Contratos!$A$5:$A$204,0)))&lt;1,"",DATE(YEAR($A636),MONTH($A636),MIN(INDEX(Contratos!$N$5:$N$204,MATCH($B636,Contratos!$A$5:$A$204,0)),DAY(EOMONTH($A636,0))))),""))</f>
        <v/>
      </c>
    </row>
    <row r="637" spans="1:13" x14ac:dyDescent="0.25">
      <c r="A637" s="44"/>
      <c r="B637" s="23"/>
      <c r="C637" s="45" t="str">
        <f>IF($B637="","",IFERROR(INDEX(Contratos!$G$5:$G$204,MATCH($B637,Contratos!$A$5:$A$204,0)),""))</f>
        <v/>
      </c>
      <c r="D637" s="26"/>
      <c r="E637" s="45" t="str">
        <f>IF($B637="","",N($C637)+N($D637))</f>
        <v/>
      </c>
      <c r="F637" s="25"/>
      <c r="G637" s="30" t="str">
        <f>IF($M637="","",MAX(0,IF($F637="",TODAY(),$F637)-$M637))</f>
        <v/>
      </c>
      <c r="H637" s="45" t="str">
        <f>IF($B637="","",IF(N($G637)=0,0,ROUND(N($C637)*IFERROR(INDEX(Contratos!$O$5:$O$204,MATCH($B637,Contratos!$A$5:$A$204,0)),0)*$G637,0)))</f>
        <v/>
      </c>
      <c r="I637" s="26"/>
      <c r="J637" s="45" t="str">
        <f>IF($B637="","",N($E637)+N($H637)-N($I637))</f>
        <v/>
      </c>
      <c r="K637" s="46" t="str">
        <f>IF($B637="","",IF(N($I637)&lt;=0,"Pendiente",IF(N($J637)&lt;=0,"Pagado","Parcial")))</f>
        <v/>
      </c>
      <c r="L637" s="45" t="str">
        <f>IF($B637="","",MIN(N($I637),N($C637)+N($H637)))</f>
        <v/>
      </c>
      <c r="M637" s="33" t="str">
        <f>IF(OR($A637="",$B637=""),"",IFERROR(IF(N(INDEX(Contratos!$N$5:$N$204,MATCH($B637,Contratos!$A$5:$A$204,0)))&lt;1,"",DATE(YEAR($A637),MONTH($A637),MIN(INDEX(Contratos!$N$5:$N$204,MATCH($B637,Contratos!$A$5:$A$204,0)),DAY(EOMONTH($A637,0))))),""))</f>
        <v/>
      </c>
    </row>
    <row r="638" spans="1:13" x14ac:dyDescent="0.25">
      <c r="A638" s="47"/>
      <c r="B638" s="36"/>
      <c r="C638" s="45" t="str">
        <f>IF($B638="","",IFERROR(INDEX(Contratos!$G$5:$G$204,MATCH($B638,Contratos!$A$5:$A$204,0)),""))</f>
        <v/>
      </c>
      <c r="D638" s="39"/>
      <c r="E638" s="45" t="str">
        <f>IF($B638="","",N($C638)+N($D638))</f>
        <v/>
      </c>
      <c r="F638" s="38"/>
      <c r="G638" s="30" t="str">
        <f>IF($M638="","",MAX(0,IF($F638="",TODAY(),$F638)-$M638))</f>
        <v/>
      </c>
      <c r="H638" s="45" t="str">
        <f>IF($B638="","",IF(N($G638)=0,0,ROUND(N($C638)*IFERROR(INDEX(Contratos!$O$5:$O$204,MATCH($B638,Contratos!$A$5:$A$204,0)),0)*$G638,0)))</f>
        <v/>
      </c>
      <c r="I638" s="39"/>
      <c r="J638" s="45" t="str">
        <f>IF($B638="","",N($E638)+N($H638)-N($I638))</f>
        <v/>
      </c>
      <c r="K638" s="46" t="str">
        <f>IF($B638="","",IF(N($I638)&lt;=0,"Pendiente",IF(N($J638)&lt;=0,"Pagado","Parcial")))</f>
        <v/>
      </c>
      <c r="L638" s="45" t="str">
        <f>IF($B638="","",MIN(N($I638),N($C638)+N($H638)))</f>
        <v/>
      </c>
      <c r="M638" s="33" t="str">
        <f>IF(OR($A638="",$B638=""),"",IFERROR(IF(N(INDEX(Contratos!$N$5:$N$204,MATCH($B638,Contratos!$A$5:$A$204,0)))&lt;1,"",DATE(YEAR($A638),MONTH($A638),MIN(INDEX(Contratos!$N$5:$N$204,MATCH($B638,Contratos!$A$5:$A$204,0)),DAY(EOMONTH($A638,0))))),""))</f>
        <v/>
      </c>
    </row>
    <row r="639" spans="1:13" x14ac:dyDescent="0.25">
      <c r="A639" s="44"/>
      <c r="B639" s="23"/>
      <c r="C639" s="45" t="str">
        <f>IF($B639="","",IFERROR(INDEX(Contratos!$G$5:$G$204,MATCH($B639,Contratos!$A$5:$A$204,0)),""))</f>
        <v/>
      </c>
      <c r="D639" s="26"/>
      <c r="E639" s="45" t="str">
        <f>IF($B639="","",N($C639)+N($D639))</f>
        <v/>
      </c>
      <c r="F639" s="25"/>
      <c r="G639" s="30" t="str">
        <f>IF($M639="","",MAX(0,IF($F639="",TODAY(),$F639)-$M639))</f>
        <v/>
      </c>
      <c r="H639" s="45" t="str">
        <f>IF($B639="","",IF(N($G639)=0,0,ROUND(N($C639)*IFERROR(INDEX(Contratos!$O$5:$O$204,MATCH($B639,Contratos!$A$5:$A$204,0)),0)*$G639,0)))</f>
        <v/>
      </c>
      <c r="I639" s="26"/>
      <c r="J639" s="45" t="str">
        <f>IF($B639="","",N($E639)+N($H639)-N($I639))</f>
        <v/>
      </c>
      <c r="K639" s="46" t="str">
        <f>IF($B639="","",IF(N($I639)&lt;=0,"Pendiente",IF(N($J639)&lt;=0,"Pagado","Parcial")))</f>
        <v/>
      </c>
      <c r="L639" s="45" t="str">
        <f>IF($B639="","",MIN(N($I639),N($C639)+N($H639)))</f>
        <v/>
      </c>
      <c r="M639" s="33" t="str">
        <f>IF(OR($A639="",$B639=""),"",IFERROR(IF(N(INDEX(Contratos!$N$5:$N$204,MATCH($B639,Contratos!$A$5:$A$204,0)))&lt;1,"",DATE(YEAR($A639),MONTH($A639),MIN(INDEX(Contratos!$N$5:$N$204,MATCH($B639,Contratos!$A$5:$A$204,0)),DAY(EOMONTH($A639,0))))),""))</f>
        <v/>
      </c>
    </row>
    <row r="640" spans="1:13" x14ac:dyDescent="0.25">
      <c r="A640" s="47"/>
      <c r="B640" s="36"/>
      <c r="C640" s="45" t="str">
        <f>IF($B640="","",IFERROR(INDEX(Contratos!$G$5:$G$204,MATCH($B640,Contratos!$A$5:$A$204,0)),""))</f>
        <v/>
      </c>
      <c r="D640" s="39"/>
      <c r="E640" s="45" t="str">
        <f>IF($B640="","",N($C640)+N($D640))</f>
        <v/>
      </c>
      <c r="F640" s="38"/>
      <c r="G640" s="30" t="str">
        <f>IF($M640="","",MAX(0,IF($F640="",TODAY(),$F640)-$M640))</f>
        <v/>
      </c>
      <c r="H640" s="45" t="str">
        <f>IF($B640="","",IF(N($G640)=0,0,ROUND(N($C640)*IFERROR(INDEX(Contratos!$O$5:$O$204,MATCH($B640,Contratos!$A$5:$A$204,0)),0)*$G640,0)))</f>
        <v/>
      </c>
      <c r="I640" s="39"/>
      <c r="J640" s="45" t="str">
        <f>IF($B640="","",N($E640)+N($H640)-N($I640))</f>
        <v/>
      </c>
      <c r="K640" s="46" t="str">
        <f>IF($B640="","",IF(N($I640)&lt;=0,"Pendiente",IF(N($J640)&lt;=0,"Pagado","Parcial")))</f>
        <v/>
      </c>
      <c r="L640" s="45" t="str">
        <f>IF($B640="","",MIN(N($I640),N($C640)+N($H640)))</f>
        <v/>
      </c>
      <c r="M640" s="33" t="str">
        <f>IF(OR($A640="",$B640=""),"",IFERROR(IF(N(INDEX(Contratos!$N$5:$N$204,MATCH($B640,Contratos!$A$5:$A$204,0)))&lt;1,"",DATE(YEAR($A640),MONTH($A640),MIN(INDEX(Contratos!$N$5:$N$204,MATCH($B640,Contratos!$A$5:$A$204,0)),DAY(EOMONTH($A640,0))))),""))</f>
        <v/>
      </c>
    </row>
    <row r="641" spans="1:13" x14ac:dyDescent="0.25">
      <c r="A641" s="44"/>
      <c r="B641" s="23"/>
      <c r="C641" s="45" t="str">
        <f>IF($B641="","",IFERROR(INDEX(Contratos!$G$5:$G$204,MATCH($B641,Contratos!$A$5:$A$204,0)),""))</f>
        <v/>
      </c>
      <c r="D641" s="26"/>
      <c r="E641" s="45" t="str">
        <f>IF($B641="","",N($C641)+N($D641))</f>
        <v/>
      </c>
      <c r="F641" s="25"/>
      <c r="G641" s="30" t="str">
        <f>IF($M641="","",MAX(0,IF($F641="",TODAY(),$F641)-$M641))</f>
        <v/>
      </c>
      <c r="H641" s="45" t="str">
        <f>IF($B641="","",IF(N($G641)=0,0,ROUND(N($C641)*IFERROR(INDEX(Contratos!$O$5:$O$204,MATCH($B641,Contratos!$A$5:$A$204,0)),0)*$G641,0)))</f>
        <v/>
      </c>
      <c r="I641" s="26"/>
      <c r="J641" s="45" t="str">
        <f>IF($B641="","",N($E641)+N($H641)-N($I641))</f>
        <v/>
      </c>
      <c r="K641" s="46" t="str">
        <f>IF($B641="","",IF(N($I641)&lt;=0,"Pendiente",IF(N($J641)&lt;=0,"Pagado","Parcial")))</f>
        <v/>
      </c>
      <c r="L641" s="45" t="str">
        <f>IF($B641="","",MIN(N($I641),N($C641)+N($H641)))</f>
        <v/>
      </c>
      <c r="M641" s="33" t="str">
        <f>IF(OR($A641="",$B641=""),"",IFERROR(IF(N(INDEX(Contratos!$N$5:$N$204,MATCH($B641,Contratos!$A$5:$A$204,0)))&lt;1,"",DATE(YEAR($A641),MONTH($A641),MIN(INDEX(Contratos!$N$5:$N$204,MATCH($B641,Contratos!$A$5:$A$204,0)),DAY(EOMONTH($A641,0))))),""))</f>
        <v/>
      </c>
    </row>
    <row r="642" spans="1:13" x14ac:dyDescent="0.25">
      <c r="A642" s="47"/>
      <c r="B642" s="36"/>
      <c r="C642" s="45" t="str">
        <f>IF($B642="","",IFERROR(INDEX(Contratos!$G$5:$G$204,MATCH($B642,Contratos!$A$5:$A$204,0)),""))</f>
        <v/>
      </c>
      <c r="D642" s="39"/>
      <c r="E642" s="45" t="str">
        <f>IF($B642="","",N($C642)+N($D642))</f>
        <v/>
      </c>
      <c r="F642" s="38"/>
      <c r="G642" s="30" t="str">
        <f>IF($M642="","",MAX(0,IF($F642="",TODAY(),$F642)-$M642))</f>
        <v/>
      </c>
      <c r="H642" s="45" t="str">
        <f>IF($B642="","",IF(N($G642)=0,0,ROUND(N($C642)*IFERROR(INDEX(Contratos!$O$5:$O$204,MATCH($B642,Contratos!$A$5:$A$204,0)),0)*$G642,0)))</f>
        <v/>
      </c>
      <c r="I642" s="39"/>
      <c r="J642" s="45" t="str">
        <f>IF($B642="","",N($E642)+N($H642)-N($I642))</f>
        <v/>
      </c>
      <c r="K642" s="46" t="str">
        <f>IF($B642="","",IF(N($I642)&lt;=0,"Pendiente",IF(N($J642)&lt;=0,"Pagado","Parcial")))</f>
        <v/>
      </c>
      <c r="L642" s="45" t="str">
        <f>IF($B642="","",MIN(N($I642),N($C642)+N($H642)))</f>
        <v/>
      </c>
      <c r="M642" s="33" t="str">
        <f>IF(OR($A642="",$B642=""),"",IFERROR(IF(N(INDEX(Contratos!$N$5:$N$204,MATCH($B642,Contratos!$A$5:$A$204,0)))&lt;1,"",DATE(YEAR($A642),MONTH($A642),MIN(INDEX(Contratos!$N$5:$N$204,MATCH($B642,Contratos!$A$5:$A$204,0)),DAY(EOMONTH($A642,0))))),""))</f>
        <v/>
      </c>
    </row>
    <row r="643" spans="1:13" x14ac:dyDescent="0.25">
      <c r="A643" s="44"/>
      <c r="B643" s="23"/>
      <c r="C643" s="45" t="str">
        <f>IF($B643="","",IFERROR(INDEX(Contratos!$G$5:$G$204,MATCH($B643,Contratos!$A$5:$A$204,0)),""))</f>
        <v/>
      </c>
      <c r="D643" s="26"/>
      <c r="E643" s="45" t="str">
        <f>IF($B643="","",N($C643)+N($D643))</f>
        <v/>
      </c>
      <c r="F643" s="25"/>
      <c r="G643" s="30" t="str">
        <f>IF($M643="","",MAX(0,IF($F643="",TODAY(),$F643)-$M643))</f>
        <v/>
      </c>
      <c r="H643" s="45" t="str">
        <f>IF($B643="","",IF(N($G643)=0,0,ROUND(N($C643)*IFERROR(INDEX(Contratos!$O$5:$O$204,MATCH($B643,Contratos!$A$5:$A$204,0)),0)*$G643,0)))</f>
        <v/>
      </c>
      <c r="I643" s="26"/>
      <c r="J643" s="45" t="str">
        <f>IF($B643="","",N($E643)+N($H643)-N($I643))</f>
        <v/>
      </c>
      <c r="K643" s="46" t="str">
        <f>IF($B643="","",IF(N($I643)&lt;=0,"Pendiente",IF(N($J643)&lt;=0,"Pagado","Parcial")))</f>
        <v/>
      </c>
      <c r="L643" s="45" t="str">
        <f>IF($B643="","",MIN(N($I643),N($C643)+N($H643)))</f>
        <v/>
      </c>
      <c r="M643" s="33" t="str">
        <f>IF(OR($A643="",$B643=""),"",IFERROR(IF(N(INDEX(Contratos!$N$5:$N$204,MATCH($B643,Contratos!$A$5:$A$204,0)))&lt;1,"",DATE(YEAR($A643),MONTH($A643),MIN(INDEX(Contratos!$N$5:$N$204,MATCH($B643,Contratos!$A$5:$A$204,0)),DAY(EOMONTH($A643,0))))),""))</f>
        <v/>
      </c>
    </row>
    <row r="644" spans="1:13" x14ac:dyDescent="0.25">
      <c r="A644" s="47"/>
      <c r="B644" s="36"/>
      <c r="C644" s="45" t="str">
        <f>IF($B644="","",IFERROR(INDEX(Contratos!$G$5:$G$204,MATCH($B644,Contratos!$A$5:$A$204,0)),""))</f>
        <v/>
      </c>
      <c r="D644" s="39"/>
      <c r="E644" s="45" t="str">
        <f>IF($B644="","",N($C644)+N($D644))</f>
        <v/>
      </c>
      <c r="F644" s="38"/>
      <c r="G644" s="30" t="str">
        <f>IF($M644="","",MAX(0,IF($F644="",TODAY(),$F644)-$M644))</f>
        <v/>
      </c>
      <c r="H644" s="45" t="str">
        <f>IF($B644="","",IF(N($G644)=0,0,ROUND(N($C644)*IFERROR(INDEX(Contratos!$O$5:$O$204,MATCH($B644,Contratos!$A$5:$A$204,0)),0)*$G644,0)))</f>
        <v/>
      </c>
      <c r="I644" s="39"/>
      <c r="J644" s="45" t="str">
        <f>IF($B644="","",N($E644)+N($H644)-N($I644))</f>
        <v/>
      </c>
      <c r="K644" s="46" t="str">
        <f>IF($B644="","",IF(N($I644)&lt;=0,"Pendiente",IF(N($J644)&lt;=0,"Pagado","Parcial")))</f>
        <v/>
      </c>
      <c r="L644" s="45" t="str">
        <f>IF($B644="","",MIN(N($I644),N($C644)+N($H644)))</f>
        <v/>
      </c>
      <c r="M644" s="33" t="str">
        <f>IF(OR($A644="",$B644=""),"",IFERROR(IF(N(INDEX(Contratos!$N$5:$N$204,MATCH($B644,Contratos!$A$5:$A$204,0)))&lt;1,"",DATE(YEAR($A644),MONTH($A644),MIN(INDEX(Contratos!$N$5:$N$204,MATCH($B644,Contratos!$A$5:$A$204,0)),DAY(EOMONTH($A644,0))))),""))</f>
        <v/>
      </c>
    </row>
    <row r="645" spans="1:13" x14ac:dyDescent="0.25">
      <c r="A645" s="44"/>
      <c r="B645" s="23"/>
      <c r="C645" s="45" t="str">
        <f>IF($B645="","",IFERROR(INDEX(Contratos!$G$5:$G$204,MATCH($B645,Contratos!$A$5:$A$204,0)),""))</f>
        <v/>
      </c>
      <c r="D645" s="26"/>
      <c r="E645" s="45" t="str">
        <f>IF($B645="","",N($C645)+N($D645))</f>
        <v/>
      </c>
      <c r="F645" s="25"/>
      <c r="G645" s="30" t="str">
        <f>IF($M645="","",MAX(0,IF($F645="",TODAY(),$F645)-$M645))</f>
        <v/>
      </c>
      <c r="H645" s="45" t="str">
        <f>IF($B645="","",IF(N($G645)=0,0,ROUND(N($C645)*IFERROR(INDEX(Contratos!$O$5:$O$204,MATCH($B645,Contratos!$A$5:$A$204,0)),0)*$G645,0)))</f>
        <v/>
      </c>
      <c r="I645" s="26"/>
      <c r="J645" s="45" t="str">
        <f>IF($B645="","",N($E645)+N($H645)-N($I645))</f>
        <v/>
      </c>
      <c r="K645" s="46" t="str">
        <f>IF($B645="","",IF(N($I645)&lt;=0,"Pendiente",IF(N($J645)&lt;=0,"Pagado","Parcial")))</f>
        <v/>
      </c>
      <c r="L645" s="45" t="str">
        <f>IF($B645="","",MIN(N($I645),N($C645)+N($H645)))</f>
        <v/>
      </c>
      <c r="M645" s="33" t="str">
        <f>IF(OR($A645="",$B645=""),"",IFERROR(IF(N(INDEX(Contratos!$N$5:$N$204,MATCH($B645,Contratos!$A$5:$A$204,0)))&lt;1,"",DATE(YEAR($A645),MONTH($A645),MIN(INDEX(Contratos!$N$5:$N$204,MATCH($B645,Contratos!$A$5:$A$204,0)),DAY(EOMONTH($A645,0))))),""))</f>
        <v/>
      </c>
    </row>
    <row r="646" spans="1:13" x14ac:dyDescent="0.25">
      <c r="A646" s="47"/>
      <c r="B646" s="36"/>
      <c r="C646" s="45" t="str">
        <f>IF($B646="","",IFERROR(INDEX(Contratos!$G$5:$G$204,MATCH($B646,Contratos!$A$5:$A$204,0)),""))</f>
        <v/>
      </c>
      <c r="D646" s="39"/>
      <c r="E646" s="45" t="str">
        <f>IF($B646="","",N($C646)+N($D646))</f>
        <v/>
      </c>
      <c r="F646" s="38"/>
      <c r="G646" s="30" t="str">
        <f>IF($M646="","",MAX(0,IF($F646="",TODAY(),$F646)-$M646))</f>
        <v/>
      </c>
      <c r="H646" s="45" t="str">
        <f>IF($B646="","",IF(N($G646)=0,0,ROUND(N($C646)*IFERROR(INDEX(Contratos!$O$5:$O$204,MATCH($B646,Contratos!$A$5:$A$204,0)),0)*$G646,0)))</f>
        <v/>
      </c>
      <c r="I646" s="39"/>
      <c r="J646" s="45" t="str">
        <f>IF($B646="","",N($E646)+N($H646)-N($I646))</f>
        <v/>
      </c>
      <c r="K646" s="46" t="str">
        <f>IF($B646="","",IF(N($I646)&lt;=0,"Pendiente",IF(N($J646)&lt;=0,"Pagado","Parcial")))</f>
        <v/>
      </c>
      <c r="L646" s="45" t="str">
        <f>IF($B646="","",MIN(N($I646),N($C646)+N($H646)))</f>
        <v/>
      </c>
      <c r="M646" s="33" t="str">
        <f>IF(OR($A646="",$B646=""),"",IFERROR(IF(N(INDEX(Contratos!$N$5:$N$204,MATCH($B646,Contratos!$A$5:$A$204,0)))&lt;1,"",DATE(YEAR($A646),MONTH($A646),MIN(INDEX(Contratos!$N$5:$N$204,MATCH($B646,Contratos!$A$5:$A$204,0)),DAY(EOMONTH($A646,0))))),""))</f>
        <v/>
      </c>
    </row>
    <row r="647" spans="1:13" x14ac:dyDescent="0.25">
      <c r="A647" s="44"/>
      <c r="B647" s="23"/>
      <c r="C647" s="45" t="str">
        <f>IF($B647="","",IFERROR(INDEX(Contratos!$G$5:$G$204,MATCH($B647,Contratos!$A$5:$A$204,0)),""))</f>
        <v/>
      </c>
      <c r="D647" s="26"/>
      <c r="E647" s="45" t="str">
        <f>IF($B647="","",N($C647)+N($D647))</f>
        <v/>
      </c>
      <c r="F647" s="25"/>
      <c r="G647" s="30" t="str">
        <f>IF($M647="","",MAX(0,IF($F647="",TODAY(),$F647)-$M647))</f>
        <v/>
      </c>
      <c r="H647" s="45" t="str">
        <f>IF($B647="","",IF(N($G647)=0,0,ROUND(N($C647)*IFERROR(INDEX(Contratos!$O$5:$O$204,MATCH($B647,Contratos!$A$5:$A$204,0)),0)*$G647,0)))</f>
        <v/>
      </c>
      <c r="I647" s="26"/>
      <c r="J647" s="45" t="str">
        <f>IF($B647="","",N($E647)+N($H647)-N($I647))</f>
        <v/>
      </c>
      <c r="K647" s="46" t="str">
        <f>IF($B647="","",IF(N($I647)&lt;=0,"Pendiente",IF(N($J647)&lt;=0,"Pagado","Parcial")))</f>
        <v/>
      </c>
      <c r="L647" s="45" t="str">
        <f>IF($B647="","",MIN(N($I647),N($C647)+N($H647)))</f>
        <v/>
      </c>
      <c r="M647" s="33" t="str">
        <f>IF(OR($A647="",$B647=""),"",IFERROR(IF(N(INDEX(Contratos!$N$5:$N$204,MATCH($B647,Contratos!$A$5:$A$204,0)))&lt;1,"",DATE(YEAR($A647),MONTH($A647),MIN(INDEX(Contratos!$N$5:$N$204,MATCH($B647,Contratos!$A$5:$A$204,0)),DAY(EOMONTH($A647,0))))),""))</f>
        <v/>
      </c>
    </row>
    <row r="648" spans="1:13" x14ac:dyDescent="0.25">
      <c r="A648" s="47"/>
      <c r="B648" s="36"/>
      <c r="C648" s="45" t="str">
        <f>IF($B648="","",IFERROR(INDEX(Contratos!$G$5:$G$204,MATCH($B648,Contratos!$A$5:$A$204,0)),""))</f>
        <v/>
      </c>
      <c r="D648" s="39"/>
      <c r="E648" s="45" t="str">
        <f>IF($B648="","",N($C648)+N($D648))</f>
        <v/>
      </c>
      <c r="F648" s="38"/>
      <c r="G648" s="30" t="str">
        <f>IF($M648="","",MAX(0,IF($F648="",TODAY(),$F648)-$M648))</f>
        <v/>
      </c>
      <c r="H648" s="45" t="str">
        <f>IF($B648="","",IF(N($G648)=0,0,ROUND(N($C648)*IFERROR(INDEX(Contratos!$O$5:$O$204,MATCH($B648,Contratos!$A$5:$A$204,0)),0)*$G648,0)))</f>
        <v/>
      </c>
      <c r="I648" s="39"/>
      <c r="J648" s="45" t="str">
        <f>IF($B648="","",N($E648)+N($H648)-N($I648))</f>
        <v/>
      </c>
      <c r="K648" s="46" t="str">
        <f>IF($B648="","",IF(N($I648)&lt;=0,"Pendiente",IF(N($J648)&lt;=0,"Pagado","Parcial")))</f>
        <v/>
      </c>
      <c r="L648" s="45" t="str">
        <f>IF($B648="","",MIN(N($I648),N($C648)+N($H648)))</f>
        <v/>
      </c>
      <c r="M648" s="33" t="str">
        <f>IF(OR($A648="",$B648=""),"",IFERROR(IF(N(INDEX(Contratos!$N$5:$N$204,MATCH($B648,Contratos!$A$5:$A$204,0)))&lt;1,"",DATE(YEAR($A648),MONTH($A648),MIN(INDEX(Contratos!$N$5:$N$204,MATCH($B648,Contratos!$A$5:$A$204,0)),DAY(EOMONTH($A648,0))))),""))</f>
        <v/>
      </c>
    </row>
    <row r="649" spans="1:13" x14ac:dyDescent="0.25">
      <c r="A649" s="44"/>
      <c r="B649" s="23"/>
      <c r="C649" s="45" t="str">
        <f>IF($B649="","",IFERROR(INDEX(Contratos!$G$5:$G$204,MATCH($B649,Contratos!$A$5:$A$204,0)),""))</f>
        <v/>
      </c>
      <c r="D649" s="26"/>
      <c r="E649" s="45" t="str">
        <f>IF($B649="","",N($C649)+N($D649))</f>
        <v/>
      </c>
      <c r="F649" s="25"/>
      <c r="G649" s="30" t="str">
        <f>IF($M649="","",MAX(0,IF($F649="",TODAY(),$F649)-$M649))</f>
        <v/>
      </c>
      <c r="H649" s="45" t="str">
        <f>IF($B649="","",IF(N($G649)=0,0,ROUND(N($C649)*IFERROR(INDEX(Contratos!$O$5:$O$204,MATCH($B649,Contratos!$A$5:$A$204,0)),0)*$G649,0)))</f>
        <v/>
      </c>
      <c r="I649" s="26"/>
      <c r="J649" s="45" t="str">
        <f>IF($B649="","",N($E649)+N($H649)-N($I649))</f>
        <v/>
      </c>
      <c r="K649" s="46" t="str">
        <f>IF($B649="","",IF(N($I649)&lt;=0,"Pendiente",IF(N($J649)&lt;=0,"Pagado","Parcial")))</f>
        <v/>
      </c>
      <c r="L649" s="45" t="str">
        <f>IF($B649="","",MIN(N($I649),N($C649)+N($H649)))</f>
        <v/>
      </c>
      <c r="M649" s="33" t="str">
        <f>IF(OR($A649="",$B649=""),"",IFERROR(IF(N(INDEX(Contratos!$N$5:$N$204,MATCH($B649,Contratos!$A$5:$A$204,0)))&lt;1,"",DATE(YEAR($A649),MONTH($A649),MIN(INDEX(Contratos!$N$5:$N$204,MATCH($B649,Contratos!$A$5:$A$204,0)),DAY(EOMONTH($A649,0))))),""))</f>
        <v/>
      </c>
    </row>
    <row r="650" spans="1:13" x14ac:dyDescent="0.25">
      <c r="A650" s="47"/>
      <c r="B650" s="36"/>
      <c r="C650" s="45" t="str">
        <f>IF($B650="","",IFERROR(INDEX(Contratos!$G$5:$G$204,MATCH($B650,Contratos!$A$5:$A$204,0)),""))</f>
        <v/>
      </c>
      <c r="D650" s="39"/>
      <c r="E650" s="45" t="str">
        <f>IF($B650="","",N($C650)+N($D650))</f>
        <v/>
      </c>
      <c r="F650" s="38"/>
      <c r="G650" s="30" t="str">
        <f>IF($M650="","",MAX(0,IF($F650="",TODAY(),$F650)-$M650))</f>
        <v/>
      </c>
      <c r="H650" s="45" t="str">
        <f>IF($B650="","",IF(N($G650)=0,0,ROUND(N($C650)*IFERROR(INDEX(Contratos!$O$5:$O$204,MATCH($B650,Contratos!$A$5:$A$204,0)),0)*$G650,0)))</f>
        <v/>
      </c>
      <c r="I650" s="39"/>
      <c r="J650" s="45" t="str">
        <f>IF($B650="","",N($E650)+N($H650)-N($I650))</f>
        <v/>
      </c>
      <c r="K650" s="46" t="str">
        <f>IF($B650="","",IF(N($I650)&lt;=0,"Pendiente",IF(N($J650)&lt;=0,"Pagado","Parcial")))</f>
        <v/>
      </c>
      <c r="L650" s="45" t="str">
        <f>IF($B650="","",MIN(N($I650),N($C650)+N($H650)))</f>
        <v/>
      </c>
      <c r="M650" s="33" t="str">
        <f>IF(OR($A650="",$B650=""),"",IFERROR(IF(N(INDEX(Contratos!$N$5:$N$204,MATCH($B650,Contratos!$A$5:$A$204,0)))&lt;1,"",DATE(YEAR($A650),MONTH($A650),MIN(INDEX(Contratos!$N$5:$N$204,MATCH($B650,Contratos!$A$5:$A$204,0)),DAY(EOMONTH($A650,0))))),""))</f>
        <v/>
      </c>
    </row>
    <row r="651" spans="1:13" x14ac:dyDescent="0.25">
      <c r="A651" s="44"/>
      <c r="B651" s="23"/>
      <c r="C651" s="45" t="str">
        <f>IF($B651="","",IFERROR(INDEX(Contratos!$G$5:$G$204,MATCH($B651,Contratos!$A$5:$A$204,0)),""))</f>
        <v/>
      </c>
      <c r="D651" s="26"/>
      <c r="E651" s="45" t="str">
        <f>IF($B651="","",N($C651)+N($D651))</f>
        <v/>
      </c>
      <c r="F651" s="25"/>
      <c r="G651" s="30" t="str">
        <f>IF($M651="","",MAX(0,IF($F651="",TODAY(),$F651)-$M651))</f>
        <v/>
      </c>
      <c r="H651" s="45" t="str">
        <f>IF($B651="","",IF(N($G651)=0,0,ROUND(N($C651)*IFERROR(INDEX(Contratos!$O$5:$O$204,MATCH($B651,Contratos!$A$5:$A$204,0)),0)*$G651,0)))</f>
        <v/>
      </c>
      <c r="I651" s="26"/>
      <c r="J651" s="45" t="str">
        <f>IF($B651="","",N($E651)+N($H651)-N($I651))</f>
        <v/>
      </c>
      <c r="K651" s="46" t="str">
        <f>IF($B651="","",IF(N($I651)&lt;=0,"Pendiente",IF(N($J651)&lt;=0,"Pagado","Parcial")))</f>
        <v/>
      </c>
      <c r="L651" s="45" t="str">
        <f>IF($B651="","",MIN(N($I651),N($C651)+N($H651)))</f>
        <v/>
      </c>
      <c r="M651" s="33" t="str">
        <f>IF(OR($A651="",$B651=""),"",IFERROR(IF(N(INDEX(Contratos!$N$5:$N$204,MATCH($B651,Contratos!$A$5:$A$204,0)))&lt;1,"",DATE(YEAR($A651),MONTH($A651),MIN(INDEX(Contratos!$N$5:$N$204,MATCH($B651,Contratos!$A$5:$A$204,0)),DAY(EOMONTH($A651,0))))),""))</f>
        <v/>
      </c>
    </row>
    <row r="652" spans="1:13" x14ac:dyDescent="0.25">
      <c r="A652" s="47"/>
      <c r="B652" s="36"/>
      <c r="C652" s="45" t="str">
        <f>IF($B652="","",IFERROR(INDEX(Contratos!$G$5:$G$204,MATCH($B652,Contratos!$A$5:$A$204,0)),""))</f>
        <v/>
      </c>
      <c r="D652" s="39"/>
      <c r="E652" s="45" t="str">
        <f>IF($B652="","",N($C652)+N($D652))</f>
        <v/>
      </c>
      <c r="F652" s="38"/>
      <c r="G652" s="30" t="str">
        <f>IF($M652="","",MAX(0,IF($F652="",TODAY(),$F652)-$M652))</f>
        <v/>
      </c>
      <c r="H652" s="45" t="str">
        <f>IF($B652="","",IF(N($G652)=0,0,ROUND(N($C652)*IFERROR(INDEX(Contratos!$O$5:$O$204,MATCH($B652,Contratos!$A$5:$A$204,0)),0)*$G652,0)))</f>
        <v/>
      </c>
      <c r="I652" s="39"/>
      <c r="J652" s="45" t="str">
        <f>IF($B652="","",N($E652)+N($H652)-N($I652))</f>
        <v/>
      </c>
      <c r="K652" s="46" t="str">
        <f>IF($B652="","",IF(N($I652)&lt;=0,"Pendiente",IF(N($J652)&lt;=0,"Pagado","Parcial")))</f>
        <v/>
      </c>
      <c r="L652" s="45" t="str">
        <f>IF($B652="","",MIN(N($I652),N($C652)+N($H652)))</f>
        <v/>
      </c>
      <c r="M652" s="33" t="str">
        <f>IF(OR($A652="",$B652=""),"",IFERROR(IF(N(INDEX(Contratos!$N$5:$N$204,MATCH($B652,Contratos!$A$5:$A$204,0)))&lt;1,"",DATE(YEAR($A652),MONTH($A652),MIN(INDEX(Contratos!$N$5:$N$204,MATCH($B652,Contratos!$A$5:$A$204,0)),DAY(EOMONTH($A652,0))))),""))</f>
        <v/>
      </c>
    </row>
    <row r="653" spans="1:13" x14ac:dyDescent="0.25">
      <c r="A653" s="44"/>
      <c r="B653" s="23"/>
      <c r="C653" s="45" t="str">
        <f>IF($B653="","",IFERROR(INDEX(Contratos!$G$5:$G$204,MATCH($B653,Contratos!$A$5:$A$204,0)),""))</f>
        <v/>
      </c>
      <c r="D653" s="26"/>
      <c r="E653" s="45" t="str">
        <f>IF($B653="","",N($C653)+N($D653))</f>
        <v/>
      </c>
      <c r="F653" s="25"/>
      <c r="G653" s="30" t="str">
        <f>IF($M653="","",MAX(0,IF($F653="",TODAY(),$F653)-$M653))</f>
        <v/>
      </c>
      <c r="H653" s="45" t="str">
        <f>IF($B653="","",IF(N($G653)=0,0,ROUND(N($C653)*IFERROR(INDEX(Contratos!$O$5:$O$204,MATCH($B653,Contratos!$A$5:$A$204,0)),0)*$G653,0)))</f>
        <v/>
      </c>
      <c r="I653" s="26"/>
      <c r="J653" s="45" t="str">
        <f>IF($B653="","",N($E653)+N($H653)-N($I653))</f>
        <v/>
      </c>
      <c r="K653" s="46" t="str">
        <f>IF($B653="","",IF(N($I653)&lt;=0,"Pendiente",IF(N($J653)&lt;=0,"Pagado","Parcial")))</f>
        <v/>
      </c>
      <c r="L653" s="45" t="str">
        <f>IF($B653="","",MIN(N($I653),N($C653)+N($H653)))</f>
        <v/>
      </c>
      <c r="M653" s="33" t="str">
        <f>IF(OR($A653="",$B653=""),"",IFERROR(IF(N(INDEX(Contratos!$N$5:$N$204,MATCH($B653,Contratos!$A$5:$A$204,0)))&lt;1,"",DATE(YEAR($A653),MONTH($A653),MIN(INDEX(Contratos!$N$5:$N$204,MATCH($B653,Contratos!$A$5:$A$204,0)),DAY(EOMONTH($A653,0))))),""))</f>
        <v/>
      </c>
    </row>
    <row r="654" spans="1:13" x14ac:dyDescent="0.25">
      <c r="A654" s="47"/>
      <c r="B654" s="36"/>
      <c r="C654" s="45" t="str">
        <f>IF($B654="","",IFERROR(INDEX(Contratos!$G$5:$G$204,MATCH($B654,Contratos!$A$5:$A$204,0)),""))</f>
        <v/>
      </c>
      <c r="D654" s="39"/>
      <c r="E654" s="45" t="str">
        <f>IF($B654="","",N($C654)+N($D654))</f>
        <v/>
      </c>
      <c r="F654" s="38"/>
      <c r="G654" s="30" t="str">
        <f>IF($M654="","",MAX(0,IF($F654="",TODAY(),$F654)-$M654))</f>
        <v/>
      </c>
      <c r="H654" s="45" t="str">
        <f>IF($B654="","",IF(N($G654)=0,0,ROUND(N($C654)*IFERROR(INDEX(Contratos!$O$5:$O$204,MATCH($B654,Contratos!$A$5:$A$204,0)),0)*$G654,0)))</f>
        <v/>
      </c>
      <c r="I654" s="39"/>
      <c r="J654" s="45" t="str">
        <f>IF($B654="","",N($E654)+N($H654)-N($I654))</f>
        <v/>
      </c>
      <c r="K654" s="46" t="str">
        <f>IF($B654="","",IF(N($I654)&lt;=0,"Pendiente",IF(N($J654)&lt;=0,"Pagado","Parcial")))</f>
        <v/>
      </c>
      <c r="L654" s="45" t="str">
        <f>IF($B654="","",MIN(N($I654),N($C654)+N($H654)))</f>
        <v/>
      </c>
      <c r="M654" s="33" t="str">
        <f>IF(OR($A654="",$B654=""),"",IFERROR(IF(N(INDEX(Contratos!$N$5:$N$204,MATCH($B654,Contratos!$A$5:$A$204,0)))&lt;1,"",DATE(YEAR($A654),MONTH($A654),MIN(INDEX(Contratos!$N$5:$N$204,MATCH($B654,Contratos!$A$5:$A$204,0)),DAY(EOMONTH($A654,0))))),""))</f>
        <v/>
      </c>
    </row>
    <row r="655" spans="1:13" x14ac:dyDescent="0.25">
      <c r="A655" s="44"/>
      <c r="B655" s="23"/>
      <c r="C655" s="45" t="str">
        <f>IF($B655="","",IFERROR(INDEX(Contratos!$G$5:$G$204,MATCH($B655,Contratos!$A$5:$A$204,0)),""))</f>
        <v/>
      </c>
      <c r="D655" s="26"/>
      <c r="E655" s="45" t="str">
        <f>IF($B655="","",N($C655)+N($D655))</f>
        <v/>
      </c>
      <c r="F655" s="25"/>
      <c r="G655" s="30" t="str">
        <f>IF($M655="","",MAX(0,IF($F655="",TODAY(),$F655)-$M655))</f>
        <v/>
      </c>
      <c r="H655" s="45" t="str">
        <f>IF($B655="","",IF(N($G655)=0,0,ROUND(N($C655)*IFERROR(INDEX(Contratos!$O$5:$O$204,MATCH($B655,Contratos!$A$5:$A$204,0)),0)*$G655,0)))</f>
        <v/>
      </c>
      <c r="I655" s="26"/>
      <c r="J655" s="45" t="str">
        <f>IF($B655="","",N($E655)+N($H655)-N($I655))</f>
        <v/>
      </c>
      <c r="K655" s="46" t="str">
        <f>IF($B655="","",IF(N($I655)&lt;=0,"Pendiente",IF(N($J655)&lt;=0,"Pagado","Parcial")))</f>
        <v/>
      </c>
      <c r="L655" s="45" t="str">
        <f>IF($B655="","",MIN(N($I655),N($C655)+N($H655)))</f>
        <v/>
      </c>
      <c r="M655" s="33" t="str">
        <f>IF(OR($A655="",$B655=""),"",IFERROR(IF(N(INDEX(Contratos!$N$5:$N$204,MATCH($B655,Contratos!$A$5:$A$204,0)))&lt;1,"",DATE(YEAR($A655),MONTH($A655),MIN(INDEX(Contratos!$N$5:$N$204,MATCH($B655,Contratos!$A$5:$A$204,0)),DAY(EOMONTH($A655,0))))),""))</f>
        <v/>
      </c>
    </row>
    <row r="656" spans="1:13" x14ac:dyDescent="0.25">
      <c r="A656" s="47"/>
      <c r="B656" s="36"/>
      <c r="C656" s="45" t="str">
        <f>IF($B656="","",IFERROR(INDEX(Contratos!$G$5:$G$204,MATCH($B656,Contratos!$A$5:$A$204,0)),""))</f>
        <v/>
      </c>
      <c r="D656" s="39"/>
      <c r="E656" s="45" t="str">
        <f>IF($B656="","",N($C656)+N($D656))</f>
        <v/>
      </c>
      <c r="F656" s="38"/>
      <c r="G656" s="30" t="str">
        <f>IF($M656="","",MAX(0,IF($F656="",TODAY(),$F656)-$M656))</f>
        <v/>
      </c>
      <c r="H656" s="45" t="str">
        <f>IF($B656="","",IF(N($G656)=0,0,ROUND(N($C656)*IFERROR(INDEX(Contratos!$O$5:$O$204,MATCH($B656,Contratos!$A$5:$A$204,0)),0)*$G656,0)))</f>
        <v/>
      </c>
      <c r="I656" s="39"/>
      <c r="J656" s="45" t="str">
        <f>IF($B656="","",N($E656)+N($H656)-N($I656))</f>
        <v/>
      </c>
      <c r="K656" s="46" t="str">
        <f>IF($B656="","",IF(N($I656)&lt;=0,"Pendiente",IF(N($J656)&lt;=0,"Pagado","Parcial")))</f>
        <v/>
      </c>
      <c r="L656" s="45" t="str">
        <f>IF($B656="","",MIN(N($I656),N($C656)+N($H656)))</f>
        <v/>
      </c>
      <c r="M656" s="33" t="str">
        <f>IF(OR($A656="",$B656=""),"",IFERROR(IF(N(INDEX(Contratos!$N$5:$N$204,MATCH($B656,Contratos!$A$5:$A$204,0)))&lt;1,"",DATE(YEAR($A656),MONTH($A656),MIN(INDEX(Contratos!$N$5:$N$204,MATCH($B656,Contratos!$A$5:$A$204,0)),DAY(EOMONTH($A656,0))))),""))</f>
        <v/>
      </c>
    </row>
    <row r="657" spans="1:13" x14ac:dyDescent="0.25">
      <c r="A657" s="44"/>
      <c r="B657" s="23"/>
      <c r="C657" s="45" t="str">
        <f>IF($B657="","",IFERROR(INDEX(Contratos!$G$5:$G$204,MATCH($B657,Contratos!$A$5:$A$204,0)),""))</f>
        <v/>
      </c>
      <c r="D657" s="26"/>
      <c r="E657" s="45" t="str">
        <f>IF($B657="","",N($C657)+N($D657))</f>
        <v/>
      </c>
      <c r="F657" s="25"/>
      <c r="G657" s="30" t="str">
        <f>IF($M657="","",MAX(0,IF($F657="",TODAY(),$F657)-$M657))</f>
        <v/>
      </c>
      <c r="H657" s="45" t="str">
        <f>IF($B657="","",IF(N($G657)=0,0,ROUND(N($C657)*IFERROR(INDEX(Contratos!$O$5:$O$204,MATCH($B657,Contratos!$A$5:$A$204,0)),0)*$G657,0)))</f>
        <v/>
      </c>
      <c r="I657" s="26"/>
      <c r="J657" s="45" t="str">
        <f>IF($B657="","",N($E657)+N($H657)-N($I657))</f>
        <v/>
      </c>
      <c r="K657" s="46" t="str">
        <f>IF($B657="","",IF(N($I657)&lt;=0,"Pendiente",IF(N($J657)&lt;=0,"Pagado","Parcial")))</f>
        <v/>
      </c>
      <c r="L657" s="45" t="str">
        <f>IF($B657="","",MIN(N($I657),N($C657)+N($H657)))</f>
        <v/>
      </c>
      <c r="M657" s="33" t="str">
        <f>IF(OR($A657="",$B657=""),"",IFERROR(IF(N(INDEX(Contratos!$N$5:$N$204,MATCH($B657,Contratos!$A$5:$A$204,0)))&lt;1,"",DATE(YEAR($A657),MONTH($A657),MIN(INDEX(Contratos!$N$5:$N$204,MATCH($B657,Contratos!$A$5:$A$204,0)),DAY(EOMONTH($A657,0))))),""))</f>
        <v/>
      </c>
    </row>
    <row r="658" spans="1:13" x14ac:dyDescent="0.25">
      <c r="A658" s="47"/>
      <c r="B658" s="36"/>
      <c r="C658" s="45" t="str">
        <f>IF($B658="","",IFERROR(INDEX(Contratos!$G$5:$G$204,MATCH($B658,Contratos!$A$5:$A$204,0)),""))</f>
        <v/>
      </c>
      <c r="D658" s="39"/>
      <c r="E658" s="45" t="str">
        <f>IF($B658="","",N($C658)+N($D658))</f>
        <v/>
      </c>
      <c r="F658" s="38"/>
      <c r="G658" s="30" t="str">
        <f>IF($M658="","",MAX(0,IF($F658="",TODAY(),$F658)-$M658))</f>
        <v/>
      </c>
      <c r="H658" s="45" t="str">
        <f>IF($B658="","",IF(N($G658)=0,0,ROUND(N($C658)*IFERROR(INDEX(Contratos!$O$5:$O$204,MATCH($B658,Contratos!$A$5:$A$204,0)),0)*$G658,0)))</f>
        <v/>
      </c>
      <c r="I658" s="39"/>
      <c r="J658" s="45" t="str">
        <f>IF($B658="","",N($E658)+N($H658)-N($I658))</f>
        <v/>
      </c>
      <c r="K658" s="46" t="str">
        <f>IF($B658="","",IF(N($I658)&lt;=0,"Pendiente",IF(N($J658)&lt;=0,"Pagado","Parcial")))</f>
        <v/>
      </c>
      <c r="L658" s="45" t="str">
        <f>IF($B658="","",MIN(N($I658),N($C658)+N($H658)))</f>
        <v/>
      </c>
      <c r="M658" s="33" t="str">
        <f>IF(OR($A658="",$B658=""),"",IFERROR(IF(N(INDEX(Contratos!$N$5:$N$204,MATCH($B658,Contratos!$A$5:$A$204,0)))&lt;1,"",DATE(YEAR($A658),MONTH($A658),MIN(INDEX(Contratos!$N$5:$N$204,MATCH($B658,Contratos!$A$5:$A$204,0)),DAY(EOMONTH($A658,0))))),""))</f>
        <v/>
      </c>
    </row>
    <row r="659" spans="1:13" x14ac:dyDescent="0.25">
      <c r="A659" s="44"/>
      <c r="B659" s="23"/>
      <c r="C659" s="45" t="str">
        <f>IF($B659="","",IFERROR(INDEX(Contratos!$G$5:$G$204,MATCH($B659,Contratos!$A$5:$A$204,0)),""))</f>
        <v/>
      </c>
      <c r="D659" s="26"/>
      <c r="E659" s="45" t="str">
        <f>IF($B659="","",N($C659)+N($D659))</f>
        <v/>
      </c>
      <c r="F659" s="25"/>
      <c r="G659" s="30" t="str">
        <f>IF($M659="","",MAX(0,IF($F659="",TODAY(),$F659)-$M659))</f>
        <v/>
      </c>
      <c r="H659" s="45" t="str">
        <f>IF($B659="","",IF(N($G659)=0,0,ROUND(N($C659)*IFERROR(INDEX(Contratos!$O$5:$O$204,MATCH($B659,Contratos!$A$5:$A$204,0)),0)*$G659,0)))</f>
        <v/>
      </c>
      <c r="I659" s="26"/>
      <c r="J659" s="45" t="str">
        <f>IF($B659="","",N($E659)+N($H659)-N($I659))</f>
        <v/>
      </c>
      <c r="K659" s="46" t="str">
        <f>IF($B659="","",IF(N($I659)&lt;=0,"Pendiente",IF(N($J659)&lt;=0,"Pagado","Parcial")))</f>
        <v/>
      </c>
      <c r="L659" s="45" t="str">
        <f>IF($B659="","",MIN(N($I659),N($C659)+N($H659)))</f>
        <v/>
      </c>
      <c r="M659" s="33" t="str">
        <f>IF(OR($A659="",$B659=""),"",IFERROR(IF(N(INDEX(Contratos!$N$5:$N$204,MATCH($B659,Contratos!$A$5:$A$204,0)))&lt;1,"",DATE(YEAR($A659),MONTH($A659),MIN(INDEX(Contratos!$N$5:$N$204,MATCH($B659,Contratos!$A$5:$A$204,0)),DAY(EOMONTH($A659,0))))),""))</f>
        <v/>
      </c>
    </row>
    <row r="660" spans="1:13" x14ac:dyDescent="0.25">
      <c r="A660" s="47"/>
      <c r="B660" s="36"/>
      <c r="C660" s="45" t="str">
        <f>IF($B660="","",IFERROR(INDEX(Contratos!$G$5:$G$204,MATCH($B660,Contratos!$A$5:$A$204,0)),""))</f>
        <v/>
      </c>
      <c r="D660" s="39"/>
      <c r="E660" s="45" t="str">
        <f>IF($B660="","",N($C660)+N($D660))</f>
        <v/>
      </c>
      <c r="F660" s="38"/>
      <c r="G660" s="30" t="str">
        <f>IF($M660="","",MAX(0,IF($F660="",TODAY(),$F660)-$M660))</f>
        <v/>
      </c>
      <c r="H660" s="45" t="str">
        <f>IF($B660="","",IF(N($G660)=0,0,ROUND(N($C660)*IFERROR(INDEX(Contratos!$O$5:$O$204,MATCH($B660,Contratos!$A$5:$A$204,0)),0)*$G660,0)))</f>
        <v/>
      </c>
      <c r="I660" s="39"/>
      <c r="J660" s="45" t="str">
        <f>IF($B660="","",N($E660)+N($H660)-N($I660))</f>
        <v/>
      </c>
      <c r="K660" s="46" t="str">
        <f>IF($B660="","",IF(N($I660)&lt;=0,"Pendiente",IF(N($J660)&lt;=0,"Pagado","Parcial")))</f>
        <v/>
      </c>
      <c r="L660" s="45" t="str">
        <f>IF($B660="","",MIN(N($I660),N($C660)+N($H660)))</f>
        <v/>
      </c>
      <c r="M660" s="33" t="str">
        <f>IF(OR($A660="",$B660=""),"",IFERROR(IF(N(INDEX(Contratos!$N$5:$N$204,MATCH($B660,Contratos!$A$5:$A$204,0)))&lt;1,"",DATE(YEAR($A660),MONTH($A660),MIN(INDEX(Contratos!$N$5:$N$204,MATCH($B660,Contratos!$A$5:$A$204,0)),DAY(EOMONTH($A660,0))))),""))</f>
        <v/>
      </c>
    </row>
    <row r="661" spans="1:13" x14ac:dyDescent="0.25">
      <c r="A661" s="44"/>
      <c r="B661" s="23"/>
      <c r="C661" s="45" t="str">
        <f>IF($B661="","",IFERROR(INDEX(Contratos!$G$5:$G$204,MATCH($B661,Contratos!$A$5:$A$204,0)),""))</f>
        <v/>
      </c>
      <c r="D661" s="26"/>
      <c r="E661" s="45" t="str">
        <f>IF($B661="","",N($C661)+N($D661))</f>
        <v/>
      </c>
      <c r="F661" s="25"/>
      <c r="G661" s="30" t="str">
        <f>IF($M661="","",MAX(0,IF($F661="",TODAY(),$F661)-$M661))</f>
        <v/>
      </c>
      <c r="H661" s="45" t="str">
        <f>IF($B661="","",IF(N($G661)=0,0,ROUND(N($C661)*IFERROR(INDEX(Contratos!$O$5:$O$204,MATCH($B661,Contratos!$A$5:$A$204,0)),0)*$G661,0)))</f>
        <v/>
      </c>
      <c r="I661" s="26"/>
      <c r="J661" s="45" t="str">
        <f>IF($B661="","",N($E661)+N($H661)-N($I661))</f>
        <v/>
      </c>
      <c r="K661" s="46" t="str">
        <f>IF($B661="","",IF(N($I661)&lt;=0,"Pendiente",IF(N($J661)&lt;=0,"Pagado","Parcial")))</f>
        <v/>
      </c>
      <c r="L661" s="45" t="str">
        <f>IF($B661="","",MIN(N($I661),N($C661)+N($H661)))</f>
        <v/>
      </c>
      <c r="M661" s="33" t="str">
        <f>IF(OR($A661="",$B661=""),"",IFERROR(IF(N(INDEX(Contratos!$N$5:$N$204,MATCH($B661,Contratos!$A$5:$A$204,0)))&lt;1,"",DATE(YEAR($A661),MONTH($A661),MIN(INDEX(Contratos!$N$5:$N$204,MATCH($B661,Contratos!$A$5:$A$204,0)),DAY(EOMONTH($A661,0))))),""))</f>
        <v/>
      </c>
    </row>
    <row r="662" spans="1:13" x14ac:dyDescent="0.25">
      <c r="A662" s="47"/>
      <c r="B662" s="36"/>
      <c r="C662" s="45" t="str">
        <f>IF($B662="","",IFERROR(INDEX(Contratos!$G$5:$G$204,MATCH($B662,Contratos!$A$5:$A$204,0)),""))</f>
        <v/>
      </c>
      <c r="D662" s="39"/>
      <c r="E662" s="45" t="str">
        <f>IF($B662="","",N($C662)+N($D662))</f>
        <v/>
      </c>
      <c r="F662" s="38"/>
      <c r="G662" s="30" t="str">
        <f>IF($M662="","",MAX(0,IF($F662="",TODAY(),$F662)-$M662))</f>
        <v/>
      </c>
      <c r="H662" s="45" t="str">
        <f>IF($B662="","",IF(N($G662)=0,0,ROUND(N($C662)*IFERROR(INDEX(Contratos!$O$5:$O$204,MATCH($B662,Contratos!$A$5:$A$204,0)),0)*$G662,0)))</f>
        <v/>
      </c>
      <c r="I662" s="39"/>
      <c r="J662" s="45" t="str">
        <f>IF($B662="","",N($E662)+N($H662)-N($I662))</f>
        <v/>
      </c>
      <c r="K662" s="46" t="str">
        <f>IF($B662="","",IF(N($I662)&lt;=0,"Pendiente",IF(N($J662)&lt;=0,"Pagado","Parcial")))</f>
        <v/>
      </c>
      <c r="L662" s="45" t="str">
        <f>IF($B662="","",MIN(N($I662),N($C662)+N($H662)))</f>
        <v/>
      </c>
      <c r="M662" s="33" t="str">
        <f>IF(OR($A662="",$B662=""),"",IFERROR(IF(N(INDEX(Contratos!$N$5:$N$204,MATCH($B662,Contratos!$A$5:$A$204,0)))&lt;1,"",DATE(YEAR($A662),MONTH($A662),MIN(INDEX(Contratos!$N$5:$N$204,MATCH($B662,Contratos!$A$5:$A$204,0)),DAY(EOMONTH($A662,0))))),""))</f>
        <v/>
      </c>
    </row>
    <row r="663" spans="1:13" x14ac:dyDescent="0.25">
      <c r="A663" s="44"/>
      <c r="B663" s="23"/>
      <c r="C663" s="45" t="str">
        <f>IF($B663="","",IFERROR(INDEX(Contratos!$G$5:$G$204,MATCH($B663,Contratos!$A$5:$A$204,0)),""))</f>
        <v/>
      </c>
      <c r="D663" s="26"/>
      <c r="E663" s="45" t="str">
        <f>IF($B663="","",N($C663)+N($D663))</f>
        <v/>
      </c>
      <c r="F663" s="25"/>
      <c r="G663" s="30" t="str">
        <f>IF($M663="","",MAX(0,IF($F663="",TODAY(),$F663)-$M663))</f>
        <v/>
      </c>
      <c r="H663" s="45" t="str">
        <f>IF($B663="","",IF(N($G663)=0,0,ROUND(N($C663)*IFERROR(INDEX(Contratos!$O$5:$O$204,MATCH($B663,Contratos!$A$5:$A$204,0)),0)*$G663,0)))</f>
        <v/>
      </c>
      <c r="I663" s="26"/>
      <c r="J663" s="45" t="str">
        <f>IF($B663="","",N($E663)+N($H663)-N($I663))</f>
        <v/>
      </c>
      <c r="K663" s="46" t="str">
        <f>IF($B663="","",IF(N($I663)&lt;=0,"Pendiente",IF(N($J663)&lt;=0,"Pagado","Parcial")))</f>
        <v/>
      </c>
      <c r="L663" s="45" t="str">
        <f>IF($B663="","",MIN(N($I663),N($C663)+N($H663)))</f>
        <v/>
      </c>
      <c r="M663" s="33" t="str">
        <f>IF(OR($A663="",$B663=""),"",IFERROR(IF(N(INDEX(Contratos!$N$5:$N$204,MATCH($B663,Contratos!$A$5:$A$204,0)))&lt;1,"",DATE(YEAR($A663),MONTH($A663),MIN(INDEX(Contratos!$N$5:$N$204,MATCH($B663,Contratos!$A$5:$A$204,0)),DAY(EOMONTH($A663,0))))),""))</f>
        <v/>
      </c>
    </row>
    <row r="664" spans="1:13" x14ac:dyDescent="0.25">
      <c r="A664" s="47"/>
      <c r="B664" s="36"/>
      <c r="C664" s="45" t="str">
        <f>IF($B664="","",IFERROR(INDEX(Contratos!$G$5:$G$204,MATCH($B664,Contratos!$A$5:$A$204,0)),""))</f>
        <v/>
      </c>
      <c r="D664" s="39"/>
      <c r="E664" s="45" t="str">
        <f>IF($B664="","",N($C664)+N($D664))</f>
        <v/>
      </c>
      <c r="F664" s="38"/>
      <c r="G664" s="30" t="str">
        <f>IF($M664="","",MAX(0,IF($F664="",TODAY(),$F664)-$M664))</f>
        <v/>
      </c>
      <c r="H664" s="45" t="str">
        <f>IF($B664="","",IF(N($G664)=0,0,ROUND(N($C664)*IFERROR(INDEX(Contratos!$O$5:$O$204,MATCH($B664,Contratos!$A$5:$A$204,0)),0)*$G664,0)))</f>
        <v/>
      </c>
      <c r="I664" s="39"/>
      <c r="J664" s="45" t="str">
        <f>IF($B664="","",N($E664)+N($H664)-N($I664))</f>
        <v/>
      </c>
      <c r="K664" s="46" t="str">
        <f>IF($B664="","",IF(N($I664)&lt;=0,"Pendiente",IF(N($J664)&lt;=0,"Pagado","Parcial")))</f>
        <v/>
      </c>
      <c r="L664" s="45" t="str">
        <f>IF($B664="","",MIN(N($I664),N($C664)+N($H664)))</f>
        <v/>
      </c>
      <c r="M664" s="33" t="str">
        <f>IF(OR($A664="",$B664=""),"",IFERROR(IF(N(INDEX(Contratos!$N$5:$N$204,MATCH($B664,Contratos!$A$5:$A$204,0)))&lt;1,"",DATE(YEAR($A664),MONTH($A664),MIN(INDEX(Contratos!$N$5:$N$204,MATCH($B664,Contratos!$A$5:$A$204,0)),DAY(EOMONTH($A664,0))))),""))</f>
        <v/>
      </c>
    </row>
    <row r="665" spans="1:13" x14ac:dyDescent="0.25">
      <c r="A665" s="44"/>
      <c r="B665" s="23"/>
      <c r="C665" s="45" t="str">
        <f>IF($B665="","",IFERROR(INDEX(Contratos!$G$5:$G$204,MATCH($B665,Contratos!$A$5:$A$204,0)),""))</f>
        <v/>
      </c>
      <c r="D665" s="26"/>
      <c r="E665" s="45" t="str">
        <f>IF($B665="","",N($C665)+N($D665))</f>
        <v/>
      </c>
      <c r="F665" s="25"/>
      <c r="G665" s="30" t="str">
        <f>IF($M665="","",MAX(0,IF($F665="",TODAY(),$F665)-$M665))</f>
        <v/>
      </c>
      <c r="H665" s="45" t="str">
        <f>IF($B665="","",IF(N($G665)=0,0,ROUND(N($C665)*IFERROR(INDEX(Contratos!$O$5:$O$204,MATCH($B665,Contratos!$A$5:$A$204,0)),0)*$G665,0)))</f>
        <v/>
      </c>
      <c r="I665" s="26"/>
      <c r="J665" s="45" t="str">
        <f>IF($B665="","",N($E665)+N($H665)-N($I665))</f>
        <v/>
      </c>
      <c r="K665" s="46" t="str">
        <f>IF($B665="","",IF(N($I665)&lt;=0,"Pendiente",IF(N($J665)&lt;=0,"Pagado","Parcial")))</f>
        <v/>
      </c>
      <c r="L665" s="45" t="str">
        <f>IF($B665="","",MIN(N($I665),N($C665)+N($H665)))</f>
        <v/>
      </c>
      <c r="M665" s="33" t="str">
        <f>IF(OR($A665="",$B665=""),"",IFERROR(IF(N(INDEX(Contratos!$N$5:$N$204,MATCH($B665,Contratos!$A$5:$A$204,0)))&lt;1,"",DATE(YEAR($A665),MONTH($A665),MIN(INDEX(Contratos!$N$5:$N$204,MATCH($B665,Contratos!$A$5:$A$204,0)),DAY(EOMONTH($A665,0))))),""))</f>
        <v/>
      </c>
    </row>
    <row r="666" spans="1:13" x14ac:dyDescent="0.25">
      <c r="A666" s="47"/>
      <c r="B666" s="36"/>
      <c r="C666" s="45" t="str">
        <f>IF($B666="","",IFERROR(INDEX(Contratos!$G$5:$G$204,MATCH($B666,Contratos!$A$5:$A$204,0)),""))</f>
        <v/>
      </c>
      <c r="D666" s="39"/>
      <c r="E666" s="45" t="str">
        <f>IF($B666="","",N($C666)+N($D666))</f>
        <v/>
      </c>
      <c r="F666" s="38"/>
      <c r="G666" s="30" t="str">
        <f>IF($M666="","",MAX(0,IF($F666="",TODAY(),$F666)-$M666))</f>
        <v/>
      </c>
      <c r="H666" s="45" t="str">
        <f>IF($B666="","",IF(N($G666)=0,0,ROUND(N($C666)*IFERROR(INDEX(Contratos!$O$5:$O$204,MATCH($B666,Contratos!$A$5:$A$204,0)),0)*$G666,0)))</f>
        <v/>
      </c>
      <c r="I666" s="39"/>
      <c r="J666" s="45" t="str">
        <f>IF($B666="","",N($E666)+N($H666)-N($I666))</f>
        <v/>
      </c>
      <c r="K666" s="46" t="str">
        <f>IF($B666="","",IF(N($I666)&lt;=0,"Pendiente",IF(N($J666)&lt;=0,"Pagado","Parcial")))</f>
        <v/>
      </c>
      <c r="L666" s="45" t="str">
        <f>IF($B666="","",MIN(N($I666),N($C666)+N($H666)))</f>
        <v/>
      </c>
      <c r="M666" s="33" t="str">
        <f>IF(OR($A666="",$B666=""),"",IFERROR(IF(N(INDEX(Contratos!$N$5:$N$204,MATCH($B666,Contratos!$A$5:$A$204,0)))&lt;1,"",DATE(YEAR($A666),MONTH($A666),MIN(INDEX(Contratos!$N$5:$N$204,MATCH($B666,Contratos!$A$5:$A$204,0)),DAY(EOMONTH($A666,0))))),""))</f>
        <v/>
      </c>
    </row>
    <row r="667" spans="1:13" x14ac:dyDescent="0.25">
      <c r="A667" s="44"/>
      <c r="B667" s="23"/>
      <c r="C667" s="45" t="str">
        <f>IF($B667="","",IFERROR(INDEX(Contratos!$G$5:$G$204,MATCH($B667,Contratos!$A$5:$A$204,0)),""))</f>
        <v/>
      </c>
      <c r="D667" s="26"/>
      <c r="E667" s="45" t="str">
        <f>IF($B667="","",N($C667)+N($D667))</f>
        <v/>
      </c>
      <c r="F667" s="25"/>
      <c r="G667" s="30" t="str">
        <f>IF($M667="","",MAX(0,IF($F667="",TODAY(),$F667)-$M667))</f>
        <v/>
      </c>
      <c r="H667" s="45" t="str">
        <f>IF($B667="","",IF(N($G667)=0,0,ROUND(N($C667)*IFERROR(INDEX(Contratos!$O$5:$O$204,MATCH($B667,Contratos!$A$5:$A$204,0)),0)*$G667,0)))</f>
        <v/>
      </c>
      <c r="I667" s="26"/>
      <c r="J667" s="45" t="str">
        <f>IF($B667="","",N($E667)+N($H667)-N($I667))</f>
        <v/>
      </c>
      <c r="K667" s="46" t="str">
        <f>IF($B667="","",IF(N($I667)&lt;=0,"Pendiente",IF(N($J667)&lt;=0,"Pagado","Parcial")))</f>
        <v/>
      </c>
      <c r="L667" s="45" t="str">
        <f>IF($B667="","",MIN(N($I667),N($C667)+N($H667)))</f>
        <v/>
      </c>
      <c r="M667" s="33" t="str">
        <f>IF(OR($A667="",$B667=""),"",IFERROR(IF(N(INDEX(Contratos!$N$5:$N$204,MATCH($B667,Contratos!$A$5:$A$204,0)))&lt;1,"",DATE(YEAR($A667),MONTH($A667),MIN(INDEX(Contratos!$N$5:$N$204,MATCH($B667,Contratos!$A$5:$A$204,0)),DAY(EOMONTH($A667,0))))),""))</f>
        <v/>
      </c>
    </row>
    <row r="668" spans="1:13" x14ac:dyDescent="0.25">
      <c r="A668" s="47"/>
      <c r="B668" s="36"/>
      <c r="C668" s="45" t="str">
        <f>IF($B668="","",IFERROR(INDEX(Contratos!$G$5:$G$204,MATCH($B668,Contratos!$A$5:$A$204,0)),""))</f>
        <v/>
      </c>
      <c r="D668" s="39"/>
      <c r="E668" s="45" t="str">
        <f>IF($B668="","",N($C668)+N($D668))</f>
        <v/>
      </c>
      <c r="F668" s="38"/>
      <c r="G668" s="30" t="str">
        <f>IF($M668="","",MAX(0,IF($F668="",TODAY(),$F668)-$M668))</f>
        <v/>
      </c>
      <c r="H668" s="45" t="str">
        <f>IF($B668="","",IF(N($G668)=0,0,ROUND(N($C668)*IFERROR(INDEX(Contratos!$O$5:$O$204,MATCH($B668,Contratos!$A$5:$A$204,0)),0)*$G668,0)))</f>
        <v/>
      </c>
      <c r="I668" s="39"/>
      <c r="J668" s="45" t="str">
        <f>IF($B668="","",N($E668)+N($H668)-N($I668))</f>
        <v/>
      </c>
      <c r="K668" s="46" t="str">
        <f>IF($B668="","",IF(N($I668)&lt;=0,"Pendiente",IF(N($J668)&lt;=0,"Pagado","Parcial")))</f>
        <v/>
      </c>
      <c r="L668" s="45" t="str">
        <f>IF($B668="","",MIN(N($I668),N($C668)+N($H668)))</f>
        <v/>
      </c>
      <c r="M668" s="33" t="str">
        <f>IF(OR($A668="",$B668=""),"",IFERROR(IF(N(INDEX(Contratos!$N$5:$N$204,MATCH($B668,Contratos!$A$5:$A$204,0)))&lt;1,"",DATE(YEAR($A668),MONTH($A668),MIN(INDEX(Contratos!$N$5:$N$204,MATCH($B668,Contratos!$A$5:$A$204,0)),DAY(EOMONTH($A668,0))))),""))</f>
        <v/>
      </c>
    </row>
    <row r="669" spans="1:13" x14ac:dyDescent="0.25">
      <c r="A669" s="44"/>
      <c r="B669" s="23"/>
      <c r="C669" s="45" t="str">
        <f>IF($B669="","",IFERROR(INDEX(Contratos!$G$5:$G$204,MATCH($B669,Contratos!$A$5:$A$204,0)),""))</f>
        <v/>
      </c>
      <c r="D669" s="26"/>
      <c r="E669" s="45" t="str">
        <f>IF($B669="","",N($C669)+N($D669))</f>
        <v/>
      </c>
      <c r="F669" s="25"/>
      <c r="G669" s="30" t="str">
        <f>IF($M669="","",MAX(0,IF($F669="",TODAY(),$F669)-$M669))</f>
        <v/>
      </c>
      <c r="H669" s="45" t="str">
        <f>IF($B669="","",IF(N($G669)=0,0,ROUND(N($C669)*IFERROR(INDEX(Contratos!$O$5:$O$204,MATCH($B669,Contratos!$A$5:$A$204,0)),0)*$G669,0)))</f>
        <v/>
      </c>
      <c r="I669" s="26"/>
      <c r="J669" s="45" t="str">
        <f>IF($B669="","",N($E669)+N($H669)-N($I669))</f>
        <v/>
      </c>
      <c r="K669" s="46" t="str">
        <f>IF($B669="","",IF(N($I669)&lt;=0,"Pendiente",IF(N($J669)&lt;=0,"Pagado","Parcial")))</f>
        <v/>
      </c>
      <c r="L669" s="45" t="str">
        <f>IF($B669="","",MIN(N($I669),N($C669)+N($H669)))</f>
        <v/>
      </c>
      <c r="M669" s="33" t="str">
        <f>IF(OR($A669="",$B669=""),"",IFERROR(IF(N(INDEX(Contratos!$N$5:$N$204,MATCH($B669,Contratos!$A$5:$A$204,0)))&lt;1,"",DATE(YEAR($A669),MONTH($A669),MIN(INDEX(Contratos!$N$5:$N$204,MATCH($B669,Contratos!$A$5:$A$204,0)),DAY(EOMONTH($A669,0))))),""))</f>
        <v/>
      </c>
    </row>
    <row r="670" spans="1:13" x14ac:dyDescent="0.25">
      <c r="A670" s="47"/>
      <c r="B670" s="36"/>
      <c r="C670" s="45" t="str">
        <f>IF($B670="","",IFERROR(INDEX(Contratos!$G$5:$G$204,MATCH($B670,Contratos!$A$5:$A$204,0)),""))</f>
        <v/>
      </c>
      <c r="D670" s="39"/>
      <c r="E670" s="45" t="str">
        <f>IF($B670="","",N($C670)+N($D670))</f>
        <v/>
      </c>
      <c r="F670" s="38"/>
      <c r="G670" s="30" t="str">
        <f>IF($M670="","",MAX(0,IF($F670="",TODAY(),$F670)-$M670))</f>
        <v/>
      </c>
      <c r="H670" s="45" t="str">
        <f>IF($B670="","",IF(N($G670)=0,0,ROUND(N($C670)*IFERROR(INDEX(Contratos!$O$5:$O$204,MATCH($B670,Contratos!$A$5:$A$204,0)),0)*$G670,0)))</f>
        <v/>
      </c>
      <c r="I670" s="39"/>
      <c r="J670" s="45" t="str">
        <f>IF($B670="","",N($E670)+N($H670)-N($I670))</f>
        <v/>
      </c>
      <c r="K670" s="46" t="str">
        <f>IF($B670="","",IF(N($I670)&lt;=0,"Pendiente",IF(N($J670)&lt;=0,"Pagado","Parcial")))</f>
        <v/>
      </c>
      <c r="L670" s="45" t="str">
        <f>IF($B670="","",MIN(N($I670),N($C670)+N($H670)))</f>
        <v/>
      </c>
      <c r="M670" s="33" t="str">
        <f>IF(OR($A670="",$B670=""),"",IFERROR(IF(N(INDEX(Contratos!$N$5:$N$204,MATCH($B670,Contratos!$A$5:$A$204,0)))&lt;1,"",DATE(YEAR($A670),MONTH($A670),MIN(INDEX(Contratos!$N$5:$N$204,MATCH($B670,Contratos!$A$5:$A$204,0)),DAY(EOMONTH($A670,0))))),""))</f>
        <v/>
      </c>
    </row>
    <row r="671" spans="1:13" x14ac:dyDescent="0.25">
      <c r="A671" s="44"/>
      <c r="B671" s="23"/>
      <c r="C671" s="45" t="str">
        <f>IF($B671="","",IFERROR(INDEX(Contratos!$G$5:$G$204,MATCH($B671,Contratos!$A$5:$A$204,0)),""))</f>
        <v/>
      </c>
      <c r="D671" s="26"/>
      <c r="E671" s="45" t="str">
        <f>IF($B671="","",N($C671)+N($D671))</f>
        <v/>
      </c>
      <c r="F671" s="25"/>
      <c r="G671" s="30" t="str">
        <f>IF($M671="","",MAX(0,IF($F671="",TODAY(),$F671)-$M671))</f>
        <v/>
      </c>
      <c r="H671" s="45" t="str">
        <f>IF($B671="","",IF(N($G671)=0,0,ROUND(N($C671)*IFERROR(INDEX(Contratos!$O$5:$O$204,MATCH($B671,Contratos!$A$5:$A$204,0)),0)*$G671,0)))</f>
        <v/>
      </c>
      <c r="I671" s="26"/>
      <c r="J671" s="45" t="str">
        <f>IF($B671="","",N($E671)+N($H671)-N($I671))</f>
        <v/>
      </c>
      <c r="K671" s="46" t="str">
        <f>IF($B671="","",IF(N($I671)&lt;=0,"Pendiente",IF(N($J671)&lt;=0,"Pagado","Parcial")))</f>
        <v/>
      </c>
      <c r="L671" s="45" t="str">
        <f>IF($B671="","",MIN(N($I671),N($C671)+N($H671)))</f>
        <v/>
      </c>
      <c r="M671" s="33" t="str">
        <f>IF(OR($A671="",$B671=""),"",IFERROR(IF(N(INDEX(Contratos!$N$5:$N$204,MATCH($B671,Contratos!$A$5:$A$204,0)))&lt;1,"",DATE(YEAR($A671),MONTH($A671),MIN(INDEX(Contratos!$N$5:$N$204,MATCH($B671,Contratos!$A$5:$A$204,0)),DAY(EOMONTH($A671,0))))),""))</f>
        <v/>
      </c>
    </row>
    <row r="672" spans="1:13" x14ac:dyDescent="0.25">
      <c r="A672" s="47"/>
      <c r="B672" s="36"/>
      <c r="C672" s="45" t="str">
        <f>IF($B672="","",IFERROR(INDEX(Contratos!$G$5:$G$204,MATCH($B672,Contratos!$A$5:$A$204,0)),""))</f>
        <v/>
      </c>
      <c r="D672" s="39"/>
      <c r="E672" s="45" t="str">
        <f>IF($B672="","",N($C672)+N($D672))</f>
        <v/>
      </c>
      <c r="F672" s="38"/>
      <c r="G672" s="30" t="str">
        <f>IF($M672="","",MAX(0,IF($F672="",TODAY(),$F672)-$M672))</f>
        <v/>
      </c>
      <c r="H672" s="45" t="str">
        <f>IF($B672="","",IF(N($G672)=0,0,ROUND(N($C672)*IFERROR(INDEX(Contratos!$O$5:$O$204,MATCH($B672,Contratos!$A$5:$A$204,0)),0)*$G672,0)))</f>
        <v/>
      </c>
      <c r="I672" s="39"/>
      <c r="J672" s="45" t="str">
        <f>IF($B672="","",N($E672)+N($H672)-N($I672))</f>
        <v/>
      </c>
      <c r="K672" s="46" t="str">
        <f>IF($B672="","",IF(N($I672)&lt;=0,"Pendiente",IF(N($J672)&lt;=0,"Pagado","Parcial")))</f>
        <v/>
      </c>
      <c r="L672" s="45" t="str">
        <f>IF($B672="","",MIN(N($I672),N($C672)+N($H672)))</f>
        <v/>
      </c>
      <c r="M672" s="33" t="str">
        <f>IF(OR($A672="",$B672=""),"",IFERROR(IF(N(INDEX(Contratos!$N$5:$N$204,MATCH($B672,Contratos!$A$5:$A$204,0)))&lt;1,"",DATE(YEAR($A672),MONTH($A672),MIN(INDEX(Contratos!$N$5:$N$204,MATCH($B672,Contratos!$A$5:$A$204,0)),DAY(EOMONTH($A672,0))))),""))</f>
        <v/>
      </c>
    </row>
    <row r="673" spans="1:13" x14ac:dyDescent="0.25">
      <c r="A673" s="44"/>
      <c r="B673" s="23"/>
      <c r="C673" s="45" t="str">
        <f>IF($B673="","",IFERROR(INDEX(Contratos!$G$5:$G$204,MATCH($B673,Contratos!$A$5:$A$204,0)),""))</f>
        <v/>
      </c>
      <c r="D673" s="26"/>
      <c r="E673" s="45" t="str">
        <f>IF($B673="","",N($C673)+N($D673))</f>
        <v/>
      </c>
      <c r="F673" s="25"/>
      <c r="G673" s="30" t="str">
        <f>IF($M673="","",MAX(0,IF($F673="",TODAY(),$F673)-$M673))</f>
        <v/>
      </c>
      <c r="H673" s="45" t="str">
        <f>IF($B673="","",IF(N($G673)=0,0,ROUND(N($C673)*IFERROR(INDEX(Contratos!$O$5:$O$204,MATCH($B673,Contratos!$A$5:$A$204,0)),0)*$G673,0)))</f>
        <v/>
      </c>
      <c r="I673" s="26"/>
      <c r="J673" s="45" t="str">
        <f>IF($B673="","",N($E673)+N($H673)-N($I673))</f>
        <v/>
      </c>
      <c r="K673" s="46" t="str">
        <f>IF($B673="","",IF(N($I673)&lt;=0,"Pendiente",IF(N($J673)&lt;=0,"Pagado","Parcial")))</f>
        <v/>
      </c>
      <c r="L673" s="45" t="str">
        <f>IF($B673="","",MIN(N($I673),N($C673)+N($H673)))</f>
        <v/>
      </c>
      <c r="M673" s="33" t="str">
        <f>IF(OR($A673="",$B673=""),"",IFERROR(IF(N(INDEX(Contratos!$N$5:$N$204,MATCH($B673,Contratos!$A$5:$A$204,0)))&lt;1,"",DATE(YEAR($A673),MONTH($A673),MIN(INDEX(Contratos!$N$5:$N$204,MATCH($B673,Contratos!$A$5:$A$204,0)),DAY(EOMONTH($A673,0))))),""))</f>
        <v/>
      </c>
    </row>
    <row r="674" spans="1:13" x14ac:dyDescent="0.25">
      <c r="A674" s="47"/>
      <c r="B674" s="36"/>
      <c r="C674" s="45" t="str">
        <f>IF($B674="","",IFERROR(INDEX(Contratos!$G$5:$G$204,MATCH($B674,Contratos!$A$5:$A$204,0)),""))</f>
        <v/>
      </c>
      <c r="D674" s="39"/>
      <c r="E674" s="45" t="str">
        <f>IF($B674="","",N($C674)+N($D674))</f>
        <v/>
      </c>
      <c r="F674" s="38"/>
      <c r="G674" s="30" t="str">
        <f>IF($M674="","",MAX(0,IF($F674="",TODAY(),$F674)-$M674))</f>
        <v/>
      </c>
      <c r="H674" s="45" t="str">
        <f>IF($B674="","",IF(N($G674)=0,0,ROUND(N($C674)*IFERROR(INDEX(Contratos!$O$5:$O$204,MATCH($B674,Contratos!$A$5:$A$204,0)),0)*$G674,0)))</f>
        <v/>
      </c>
      <c r="I674" s="39"/>
      <c r="J674" s="45" t="str">
        <f>IF($B674="","",N($E674)+N($H674)-N($I674))</f>
        <v/>
      </c>
      <c r="K674" s="46" t="str">
        <f>IF($B674="","",IF(N($I674)&lt;=0,"Pendiente",IF(N($J674)&lt;=0,"Pagado","Parcial")))</f>
        <v/>
      </c>
      <c r="L674" s="45" t="str">
        <f>IF($B674="","",MIN(N($I674),N($C674)+N($H674)))</f>
        <v/>
      </c>
      <c r="M674" s="33" t="str">
        <f>IF(OR($A674="",$B674=""),"",IFERROR(IF(N(INDEX(Contratos!$N$5:$N$204,MATCH($B674,Contratos!$A$5:$A$204,0)))&lt;1,"",DATE(YEAR($A674),MONTH($A674),MIN(INDEX(Contratos!$N$5:$N$204,MATCH($B674,Contratos!$A$5:$A$204,0)),DAY(EOMONTH($A674,0))))),""))</f>
        <v/>
      </c>
    </row>
    <row r="675" spans="1:13" x14ac:dyDescent="0.25">
      <c r="A675" s="44"/>
      <c r="B675" s="23"/>
      <c r="C675" s="45" t="str">
        <f>IF($B675="","",IFERROR(INDEX(Contratos!$G$5:$G$204,MATCH($B675,Contratos!$A$5:$A$204,0)),""))</f>
        <v/>
      </c>
      <c r="D675" s="26"/>
      <c r="E675" s="45" t="str">
        <f>IF($B675="","",N($C675)+N($D675))</f>
        <v/>
      </c>
      <c r="F675" s="25"/>
      <c r="G675" s="30" t="str">
        <f>IF($M675="","",MAX(0,IF($F675="",TODAY(),$F675)-$M675))</f>
        <v/>
      </c>
      <c r="H675" s="45" t="str">
        <f>IF($B675="","",IF(N($G675)=0,0,ROUND(N($C675)*IFERROR(INDEX(Contratos!$O$5:$O$204,MATCH($B675,Contratos!$A$5:$A$204,0)),0)*$G675,0)))</f>
        <v/>
      </c>
      <c r="I675" s="26"/>
      <c r="J675" s="45" t="str">
        <f>IF($B675="","",N($E675)+N($H675)-N($I675))</f>
        <v/>
      </c>
      <c r="K675" s="46" t="str">
        <f>IF($B675="","",IF(N($I675)&lt;=0,"Pendiente",IF(N($J675)&lt;=0,"Pagado","Parcial")))</f>
        <v/>
      </c>
      <c r="L675" s="45" t="str">
        <f>IF($B675="","",MIN(N($I675),N($C675)+N($H675)))</f>
        <v/>
      </c>
      <c r="M675" s="33" t="str">
        <f>IF(OR($A675="",$B675=""),"",IFERROR(IF(N(INDEX(Contratos!$N$5:$N$204,MATCH($B675,Contratos!$A$5:$A$204,0)))&lt;1,"",DATE(YEAR($A675),MONTH($A675),MIN(INDEX(Contratos!$N$5:$N$204,MATCH($B675,Contratos!$A$5:$A$204,0)),DAY(EOMONTH($A675,0))))),""))</f>
        <v/>
      </c>
    </row>
    <row r="676" spans="1:13" x14ac:dyDescent="0.25">
      <c r="A676" s="47"/>
      <c r="B676" s="36"/>
      <c r="C676" s="45" t="str">
        <f>IF($B676="","",IFERROR(INDEX(Contratos!$G$5:$G$204,MATCH($B676,Contratos!$A$5:$A$204,0)),""))</f>
        <v/>
      </c>
      <c r="D676" s="39"/>
      <c r="E676" s="45" t="str">
        <f>IF($B676="","",N($C676)+N($D676))</f>
        <v/>
      </c>
      <c r="F676" s="38"/>
      <c r="G676" s="30" t="str">
        <f>IF($M676="","",MAX(0,IF($F676="",TODAY(),$F676)-$M676))</f>
        <v/>
      </c>
      <c r="H676" s="45" t="str">
        <f>IF($B676="","",IF(N($G676)=0,0,ROUND(N($C676)*IFERROR(INDEX(Contratos!$O$5:$O$204,MATCH($B676,Contratos!$A$5:$A$204,0)),0)*$G676,0)))</f>
        <v/>
      </c>
      <c r="I676" s="39"/>
      <c r="J676" s="45" t="str">
        <f>IF($B676="","",N($E676)+N($H676)-N($I676))</f>
        <v/>
      </c>
      <c r="K676" s="46" t="str">
        <f>IF($B676="","",IF(N($I676)&lt;=0,"Pendiente",IF(N($J676)&lt;=0,"Pagado","Parcial")))</f>
        <v/>
      </c>
      <c r="L676" s="45" t="str">
        <f>IF($B676="","",MIN(N($I676),N($C676)+N($H676)))</f>
        <v/>
      </c>
      <c r="M676" s="33" t="str">
        <f>IF(OR($A676="",$B676=""),"",IFERROR(IF(N(INDEX(Contratos!$N$5:$N$204,MATCH($B676,Contratos!$A$5:$A$204,0)))&lt;1,"",DATE(YEAR($A676),MONTH($A676),MIN(INDEX(Contratos!$N$5:$N$204,MATCH($B676,Contratos!$A$5:$A$204,0)),DAY(EOMONTH($A676,0))))),""))</f>
        <v/>
      </c>
    </row>
    <row r="677" spans="1:13" x14ac:dyDescent="0.25">
      <c r="A677" s="44"/>
      <c r="B677" s="23"/>
      <c r="C677" s="45" t="str">
        <f>IF($B677="","",IFERROR(INDEX(Contratos!$G$5:$G$204,MATCH($B677,Contratos!$A$5:$A$204,0)),""))</f>
        <v/>
      </c>
      <c r="D677" s="26"/>
      <c r="E677" s="45" t="str">
        <f>IF($B677="","",N($C677)+N($D677))</f>
        <v/>
      </c>
      <c r="F677" s="25"/>
      <c r="G677" s="30" t="str">
        <f>IF($M677="","",MAX(0,IF($F677="",TODAY(),$F677)-$M677))</f>
        <v/>
      </c>
      <c r="H677" s="45" t="str">
        <f>IF($B677="","",IF(N($G677)=0,0,ROUND(N($C677)*IFERROR(INDEX(Contratos!$O$5:$O$204,MATCH($B677,Contratos!$A$5:$A$204,0)),0)*$G677,0)))</f>
        <v/>
      </c>
      <c r="I677" s="26"/>
      <c r="J677" s="45" t="str">
        <f>IF($B677="","",N($E677)+N($H677)-N($I677))</f>
        <v/>
      </c>
      <c r="K677" s="46" t="str">
        <f>IF($B677="","",IF(N($I677)&lt;=0,"Pendiente",IF(N($J677)&lt;=0,"Pagado","Parcial")))</f>
        <v/>
      </c>
      <c r="L677" s="45" t="str">
        <f>IF($B677="","",MIN(N($I677),N($C677)+N($H677)))</f>
        <v/>
      </c>
      <c r="M677" s="33" t="str">
        <f>IF(OR($A677="",$B677=""),"",IFERROR(IF(N(INDEX(Contratos!$N$5:$N$204,MATCH($B677,Contratos!$A$5:$A$204,0)))&lt;1,"",DATE(YEAR($A677),MONTH($A677),MIN(INDEX(Contratos!$N$5:$N$204,MATCH($B677,Contratos!$A$5:$A$204,0)),DAY(EOMONTH($A677,0))))),""))</f>
        <v/>
      </c>
    </row>
    <row r="678" spans="1:13" x14ac:dyDescent="0.25">
      <c r="A678" s="47"/>
      <c r="B678" s="36"/>
      <c r="C678" s="45" t="str">
        <f>IF($B678="","",IFERROR(INDEX(Contratos!$G$5:$G$204,MATCH($B678,Contratos!$A$5:$A$204,0)),""))</f>
        <v/>
      </c>
      <c r="D678" s="39"/>
      <c r="E678" s="45" t="str">
        <f>IF($B678="","",N($C678)+N($D678))</f>
        <v/>
      </c>
      <c r="F678" s="38"/>
      <c r="G678" s="30" t="str">
        <f>IF($M678="","",MAX(0,IF($F678="",TODAY(),$F678)-$M678))</f>
        <v/>
      </c>
      <c r="H678" s="45" t="str">
        <f>IF($B678="","",IF(N($G678)=0,0,ROUND(N($C678)*IFERROR(INDEX(Contratos!$O$5:$O$204,MATCH($B678,Contratos!$A$5:$A$204,0)),0)*$G678,0)))</f>
        <v/>
      </c>
      <c r="I678" s="39"/>
      <c r="J678" s="45" t="str">
        <f>IF($B678="","",N($E678)+N($H678)-N($I678))</f>
        <v/>
      </c>
      <c r="K678" s="46" t="str">
        <f>IF($B678="","",IF(N($I678)&lt;=0,"Pendiente",IF(N($J678)&lt;=0,"Pagado","Parcial")))</f>
        <v/>
      </c>
      <c r="L678" s="45" t="str">
        <f>IF($B678="","",MIN(N($I678),N($C678)+N($H678)))</f>
        <v/>
      </c>
      <c r="M678" s="33" t="str">
        <f>IF(OR($A678="",$B678=""),"",IFERROR(IF(N(INDEX(Contratos!$N$5:$N$204,MATCH($B678,Contratos!$A$5:$A$204,0)))&lt;1,"",DATE(YEAR($A678),MONTH($A678),MIN(INDEX(Contratos!$N$5:$N$204,MATCH($B678,Contratos!$A$5:$A$204,0)),DAY(EOMONTH($A678,0))))),""))</f>
        <v/>
      </c>
    </row>
    <row r="679" spans="1:13" x14ac:dyDescent="0.25">
      <c r="A679" s="44"/>
      <c r="B679" s="23"/>
      <c r="C679" s="45" t="str">
        <f>IF($B679="","",IFERROR(INDEX(Contratos!$G$5:$G$204,MATCH($B679,Contratos!$A$5:$A$204,0)),""))</f>
        <v/>
      </c>
      <c r="D679" s="26"/>
      <c r="E679" s="45" t="str">
        <f>IF($B679="","",N($C679)+N($D679))</f>
        <v/>
      </c>
      <c r="F679" s="25"/>
      <c r="G679" s="30" t="str">
        <f>IF($M679="","",MAX(0,IF($F679="",TODAY(),$F679)-$M679))</f>
        <v/>
      </c>
      <c r="H679" s="45" t="str">
        <f>IF($B679="","",IF(N($G679)=0,0,ROUND(N($C679)*IFERROR(INDEX(Contratos!$O$5:$O$204,MATCH($B679,Contratos!$A$5:$A$204,0)),0)*$G679,0)))</f>
        <v/>
      </c>
      <c r="I679" s="26"/>
      <c r="J679" s="45" t="str">
        <f>IF($B679="","",N($E679)+N($H679)-N($I679))</f>
        <v/>
      </c>
      <c r="K679" s="46" t="str">
        <f>IF($B679="","",IF(N($I679)&lt;=0,"Pendiente",IF(N($J679)&lt;=0,"Pagado","Parcial")))</f>
        <v/>
      </c>
      <c r="L679" s="45" t="str">
        <f>IF($B679="","",MIN(N($I679),N($C679)+N($H679)))</f>
        <v/>
      </c>
      <c r="M679" s="33" t="str">
        <f>IF(OR($A679="",$B679=""),"",IFERROR(IF(N(INDEX(Contratos!$N$5:$N$204,MATCH($B679,Contratos!$A$5:$A$204,0)))&lt;1,"",DATE(YEAR($A679),MONTH($A679),MIN(INDEX(Contratos!$N$5:$N$204,MATCH($B679,Contratos!$A$5:$A$204,0)),DAY(EOMONTH($A679,0))))),""))</f>
        <v/>
      </c>
    </row>
    <row r="680" spans="1:13" x14ac:dyDescent="0.25">
      <c r="A680" s="47"/>
      <c r="B680" s="36"/>
      <c r="C680" s="45" t="str">
        <f>IF($B680="","",IFERROR(INDEX(Contratos!$G$5:$G$204,MATCH($B680,Contratos!$A$5:$A$204,0)),""))</f>
        <v/>
      </c>
      <c r="D680" s="39"/>
      <c r="E680" s="45" t="str">
        <f>IF($B680="","",N($C680)+N($D680))</f>
        <v/>
      </c>
      <c r="F680" s="38"/>
      <c r="G680" s="30" t="str">
        <f>IF($M680="","",MAX(0,IF($F680="",TODAY(),$F680)-$M680))</f>
        <v/>
      </c>
      <c r="H680" s="45" t="str">
        <f>IF($B680="","",IF(N($G680)=0,0,ROUND(N($C680)*IFERROR(INDEX(Contratos!$O$5:$O$204,MATCH($B680,Contratos!$A$5:$A$204,0)),0)*$G680,0)))</f>
        <v/>
      </c>
      <c r="I680" s="39"/>
      <c r="J680" s="45" t="str">
        <f>IF($B680="","",N($E680)+N($H680)-N($I680))</f>
        <v/>
      </c>
      <c r="K680" s="46" t="str">
        <f>IF($B680="","",IF(N($I680)&lt;=0,"Pendiente",IF(N($J680)&lt;=0,"Pagado","Parcial")))</f>
        <v/>
      </c>
      <c r="L680" s="45" t="str">
        <f>IF($B680="","",MIN(N($I680),N($C680)+N($H680)))</f>
        <v/>
      </c>
      <c r="M680" s="33" t="str">
        <f>IF(OR($A680="",$B680=""),"",IFERROR(IF(N(INDEX(Contratos!$N$5:$N$204,MATCH($B680,Contratos!$A$5:$A$204,0)))&lt;1,"",DATE(YEAR($A680),MONTH($A680),MIN(INDEX(Contratos!$N$5:$N$204,MATCH($B680,Contratos!$A$5:$A$204,0)),DAY(EOMONTH($A680,0))))),""))</f>
        <v/>
      </c>
    </row>
    <row r="681" spans="1:13" x14ac:dyDescent="0.25">
      <c r="A681" s="44"/>
      <c r="B681" s="23"/>
      <c r="C681" s="45" t="str">
        <f>IF($B681="","",IFERROR(INDEX(Contratos!$G$5:$G$204,MATCH($B681,Contratos!$A$5:$A$204,0)),""))</f>
        <v/>
      </c>
      <c r="D681" s="26"/>
      <c r="E681" s="45" t="str">
        <f>IF($B681="","",N($C681)+N($D681))</f>
        <v/>
      </c>
      <c r="F681" s="25"/>
      <c r="G681" s="30" t="str">
        <f>IF($M681="","",MAX(0,IF($F681="",TODAY(),$F681)-$M681))</f>
        <v/>
      </c>
      <c r="H681" s="45" t="str">
        <f>IF($B681="","",IF(N($G681)=0,0,ROUND(N($C681)*IFERROR(INDEX(Contratos!$O$5:$O$204,MATCH($B681,Contratos!$A$5:$A$204,0)),0)*$G681,0)))</f>
        <v/>
      </c>
      <c r="I681" s="26"/>
      <c r="J681" s="45" t="str">
        <f>IF($B681="","",N($E681)+N($H681)-N($I681))</f>
        <v/>
      </c>
      <c r="K681" s="46" t="str">
        <f>IF($B681="","",IF(N($I681)&lt;=0,"Pendiente",IF(N($J681)&lt;=0,"Pagado","Parcial")))</f>
        <v/>
      </c>
      <c r="L681" s="45" t="str">
        <f>IF($B681="","",MIN(N($I681),N($C681)+N($H681)))</f>
        <v/>
      </c>
      <c r="M681" s="33" t="str">
        <f>IF(OR($A681="",$B681=""),"",IFERROR(IF(N(INDEX(Contratos!$N$5:$N$204,MATCH($B681,Contratos!$A$5:$A$204,0)))&lt;1,"",DATE(YEAR($A681),MONTH($A681),MIN(INDEX(Contratos!$N$5:$N$204,MATCH($B681,Contratos!$A$5:$A$204,0)),DAY(EOMONTH($A681,0))))),""))</f>
        <v/>
      </c>
    </row>
    <row r="682" spans="1:13" x14ac:dyDescent="0.25">
      <c r="A682" s="47"/>
      <c r="B682" s="36"/>
      <c r="C682" s="45" t="str">
        <f>IF($B682="","",IFERROR(INDEX(Contratos!$G$5:$G$204,MATCH($B682,Contratos!$A$5:$A$204,0)),""))</f>
        <v/>
      </c>
      <c r="D682" s="39"/>
      <c r="E682" s="45" t="str">
        <f>IF($B682="","",N($C682)+N($D682))</f>
        <v/>
      </c>
      <c r="F682" s="38"/>
      <c r="G682" s="30" t="str">
        <f>IF($M682="","",MAX(0,IF($F682="",TODAY(),$F682)-$M682))</f>
        <v/>
      </c>
      <c r="H682" s="45" t="str">
        <f>IF($B682="","",IF(N($G682)=0,0,ROUND(N($C682)*IFERROR(INDEX(Contratos!$O$5:$O$204,MATCH($B682,Contratos!$A$5:$A$204,0)),0)*$G682,0)))</f>
        <v/>
      </c>
      <c r="I682" s="39"/>
      <c r="J682" s="45" t="str">
        <f>IF($B682="","",N($E682)+N($H682)-N($I682))</f>
        <v/>
      </c>
      <c r="K682" s="46" t="str">
        <f>IF($B682="","",IF(N($I682)&lt;=0,"Pendiente",IF(N($J682)&lt;=0,"Pagado","Parcial")))</f>
        <v/>
      </c>
      <c r="L682" s="45" t="str">
        <f>IF($B682="","",MIN(N($I682),N($C682)+N($H682)))</f>
        <v/>
      </c>
      <c r="M682" s="33" t="str">
        <f>IF(OR($A682="",$B682=""),"",IFERROR(IF(N(INDEX(Contratos!$N$5:$N$204,MATCH($B682,Contratos!$A$5:$A$204,0)))&lt;1,"",DATE(YEAR($A682),MONTH($A682),MIN(INDEX(Contratos!$N$5:$N$204,MATCH($B682,Contratos!$A$5:$A$204,0)),DAY(EOMONTH($A682,0))))),""))</f>
        <v/>
      </c>
    </row>
    <row r="683" spans="1:13" x14ac:dyDescent="0.25">
      <c r="A683" s="44"/>
      <c r="B683" s="23"/>
      <c r="C683" s="45" t="str">
        <f>IF($B683="","",IFERROR(INDEX(Contratos!$G$5:$G$204,MATCH($B683,Contratos!$A$5:$A$204,0)),""))</f>
        <v/>
      </c>
      <c r="D683" s="26"/>
      <c r="E683" s="45" t="str">
        <f>IF($B683="","",N($C683)+N($D683))</f>
        <v/>
      </c>
      <c r="F683" s="25"/>
      <c r="G683" s="30" t="str">
        <f>IF($M683="","",MAX(0,IF($F683="",TODAY(),$F683)-$M683))</f>
        <v/>
      </c>
      <c r="H683" s="45" t="str">
        <f>IF($B683="","",IF(N($G683)=0,0,ROUND(N($C683)*IFERROR(INDEX(Contratos!$O$5:$O$204,MATCH($B683,Contratos!$A$5:$A$204,0)),0)*$G683,0)))</f>
        <v/>
      </c>
      <c r="I683" s="26"/>
      <c r="J683" s="45" t="str">
        <f>IF($B683="","",N($E683)+N($H683)-N($I683))</f>
        <v/>
      </c>
      <c r="K683" s="46" t="str">
        <f>IF($B683="","",IF(N($I683)&lt;=0,"Pendiente",IF(N($J683)&lt;=0,"Pagado","Parcial")))</f>
        <v/>
      </c>
      <c r="L683" s="45" t="str">
        <f>IF($B683="","",MIN(N($I683),N($C683)+N($H683)))</f>
        <v/>
      </c>
      <c r="M683" s="33" t="str">
        <f>IF(OR($A683="",$B683=""),"",IFERROR(IF(N(INDEX(Contratos!$N$5:$N$204,MATCH($B683,Contratos!$A$5:$A$204,0)))&lt;1,"",DATE(YEAR($A683),MONTH($A683),MIN(INDEX(Contratos!$N$5:$N$204,MATCH($B683,Contratos!$A$5:$A$204,0)),DAY(EOMONTH($A683,0))))),""))</f>
        <v/>
      </c>
    </row>
    <row r="684" spans="1:13" x14ac:dyDescent="0.25">
      <c r="A684" s="47"/>
      <c r="B684" s="36"/>
      <c r="C684" s="45" t="str">
        <f>IF($B684="","",IFERROR(INDEX(Contratos!$G$5:$G$204,MATCH($B684,Contratos!$A$5:$A$204,0)),""))</f>
        <v/>
      </c>
      <c r="D684" s="39"/>
      <c r="E684" s="45" t="str">
        <f>IF($B684="","",N($C684)+N($D684))</f>
        <v/>
      </c>
      <c r="F684" s="38"/>
      <c r="G684" s="30" t="str">
        <f>IF($M684="","",MAX(0,IF($F684="",TODAY(),$F684)-$M684))</f>
        <v/>
      </c>
      <c r="H684" s="45" t="str">
        <f>IF($B684="","",IF(N($G684)=0,0,ROUND(N($C684)*IFERROR(INDEX(Contratos!$O$5:$O$204,MATCH($B684,Contratos!$A$5:$A$204,0)),0)*$G684,0)))</f>
        <v/>
      </c>
      <c r="I684" s="39"/>
      <c r="J684" s="45" t="str">
        <f>IF($B684="","",N($E684)+N($H684)-N($I684))</f>
        <v/>
      </c>
      <c r="K684" s="46" t="str">
        <f>IF($B684="","",IF(N($I684)&lt;=0,"Pendiente",IF(N($J684)&lt;=0,"Pagado","Parcial")))</f>
        <v/>
      </c>
      <c r="L684" s="45" t="str">
        <f>IF($B684="","",MIN(N($I684),N($C684)+N($H684)))</f>
        <v/>
      </c>
      <c r="M684" s="33" t="str">
        <f>IF(OR($A684="",$B684=""),"",IFERROR(IF(N(INDEX(Contratos!$N$5:$N$204,MATCH($B684,Contratos!$A$5:$A$204,0)))&lt;1,"",DATE(YEAR($A684),MONTH($A684),MIN(INDEX(Contratos!$N$5:$N$204,MATCH($B684,Contratos!$A$5:$A$204,0)),DAY(EOMONTH($A684,0))))),""))</f>
        <v/>
      </c>
    </row>
    <row r="685" spans="1:13" x14ac:dyDescent="0.25">
      <c r="A685" s="44"/>
      <c r="B685" s="23"/>
      <c r="C685" s="45" t="str">
        <f>IF($B685="","",IFERROR(INDEX(Contratos!$G$5:$G$204,MATCH($B685,Contratos!$A$5:$A$204,0)),""))</f>
        <v/>
      </c>
      <c r="D685" s="26"/>
      <c r="E685" s="45" t="str">
        <f>IF($B685="","",N($C685)+N($D685))</f>
        <v/>
      </c>
      <c r="F685" s="25"/>
      <c r="G685" s="30" t="str">
        <f>IF($M685="","",MAX(0,IF($F685="",TODAY(),$F685)-$M685))</f>
        <v/>
      </c>
      <c r="H685" s="45" t="str">
        <f>IF($B685="","",IF(N($G685)=0,0,ROUND(N($C685)*IFERROR(INDEX(Contratos!$O$5:$O$204,MATCH($B685,Contratos!$A$5:$A$204,0)),0)*$G685,0)))</f>
        <v/>
      </c>
      <c r="I685" s="26"/>
      <c r="J685" s="45" t="str">
        <f>IF($B685="","",N($E685)+N($H685)-N($I685))</f>
        <v/>
      </c>
      <c r="K685" s="46" t="str">
        <f>IF($B685="","",IF(N($I685)&lt;=0,"Pendiente",IF(N($J685)&lt;=0,"Pagado","Parcial")))</f>
        <v/>
      </c>
      <c r="L685" s="45" t="str">
        <f>IF($B685="","",MIN(N($I685),N($C685)+N($H685)))</f>
        <v/>
      </c>
      <c r="M685" s="33" t="str">
        <f>IF(OR($A685="",$B685=""),"",IFERROR(IF(N(INDEX(Contratos!$N$5:$N$204,MATCH($B685,Contratos!$A$5:$A$204,0)))&lt;1,"",DATE(YEAR($A685),MONTH($A685),MIN(INDEX(Contratos!$N$5:$N$204,MATCH($B685,Contratos!$A$5:$A$204,0)),DAY(EOMONTH($A685,0))))),""))</f>
        <v/>
      </c>
    </row>
    <row r="686" spans="1:13" x14ac:dyDescent="0.25">
      <c r="A686" s="47"/>
      <c r="B686" s="36"/>
      <c r="C686" s="45" t="str">
        <f>IF($B686="","",IFERROR(INDEX(Contratos!$G$5:$G$204,MATCH($B686,Contratos!$A$5:$A$204,0)),""))</f>
        <v/>
      </c>
      <c r="D686" s="39"/>
      <c r="E686" s="45" t="str">
        <f>IF($B686="","",N($C686)+N($D686))</f>
        <v/>
      </c>
      <c r="F686" s="38"/>
      <c r="G686" s="30" t="str">
        <f>IF($M686="","",MAX(0,IF($F686="",TODAY(),$F686)-$M686))</f>
        <v/>
      </c>
      <c r="H686" s="45" t="str">
        <f>IF($B686="","",IF(N($G686)=0,0,ROUND(N($C686)*IFERROR(INDEX(Contratos!$O$5:$O$204,MATCH($B686,Contratos!$A$5:$A$204,0)),0)*$G686,0)))</f>
        <v/>
      </c>
      <c r="I686" s="39"/>
      <c r="J686" s="45" t="str">
        <f>IF($B686="","",N($E686)+N($H686)-N($I686))</f>
        <v/>
      </c>
      <c r="K686" s="46" t="str">
        <f>IF($B686="","",IF(N($I686)&lt;=0,"Pendiente",IF(N($J686)&lt;=0,"Pagado","Parcial")))</f>
        <v/>
      </c>
      <c r="L686" s="45" t="str">
        <f>IF($B686="","",MIN(N($I686),N($C686)+N($H686)))</f>
        <v/>
      </c>
      <c r="M686" s="33" t="str">
        <f>IF(OR($A686="",$B686=""),"",IFERROR(IF(N(INDEX(Contratos!$N$5:$N$204,MATCH($B686,Contratos!$A$5:$A$204,0)))&lt;1,"",DATE(YEAR($A686),MONTH($A686),MIN(INDEX(Contratos!$N$5:$N$204,MATCH($B686,Contratos!$A$5:$A$204,0)),DAY(EOMONTH($A686,0))))),""))</f>
        <v/>
      </c>
    </row>
    <row r="687" spans="1:13" x14ac:dyDescent="0.25">
      <c r="A687" s="44"/>
      <c r="B687" s="23"/>
      <c r="C687" s="45" t="str">
        <f>IF($B687="","",IFERROR(INDEX(Contratos!$G$5:$G$204,MATCH($B687,Contratos!$A$5:$A$204,0)),""))</f>
        <v/>
      </c>
      <c r="D687" s="26"/>
      <c r="E687" s="45" t="str">
        <f>IF($B687="","",N($C687)+N($D687))</f>
        <v/>
      </c>
      <c r="F687" s="25"/>
      <c r="G687" s="30" t="str">
        <f>IF($M687="","",MAX(0,IF($F687="",TODAY(),$F687)-$M687))</f>
        <v/>
      </c>
      <c r="H687" s="45" t="str">
        <f>IF($B687="","",IF(N($G687)=0,0,ROUND(N($C687)*IFERROR(INDEX(Contratos!$O$5:$O$204,MATCH($B687,Contratos!$A$5:$A$204,0)),0)*$G687,0)))</f>
        <v/>
      </c>
      <c r="I687" s="26"/>
      <c r="J687" s="45" t="str">
        <f>IF($B687="","",N($E687)+N($H687)-N($I687))</f>
        <v/>
      </c>
      <c r="K687" s="46" t="str">
        <f>IF($B687="","",IF(N($I687)&lt;=0,"Pendiente",IF(N($J687)&lt;=0,"Pagado","Parcial")))</f>
        <v/>
      </c>
      <c r="L687" s="45" t="str">
        <f>IF($B687="","",MIN(N($I687),N($C687)+N($H687)))</f>
        <v/>
      </c>
      <c r="M687" s="33" t="str">
        <f>IF(OR($A687="",$B687=""),"",IFERROR(IF(N(INDEX(Contratos!$N$5:$N$204,MATCH($B687,Contratos!$A$5:$A$204,0)))&lt;1,"",DATE(YEAR($A687),MONTH($A687),MIN(INDEX(Contratos!$N$5:$N$204,MATCH($B687,Contratos!$A$5:$A$204,0)),DAY(EOMONTH($A687,0))))),""))</f>
        <v/>
      </c>
    </row>
    <row r="688" spans="1:13" x14ac:dyDescent="0.25">
      <c r="A688" s="47"/>
      <c r="B688" s="36"/>
      <c r="C688" s="45" t="str">
        <f>IF($B688="","",IFERROR(INDEX(Contratos!$G$5:$G$204,MATCH($B688,Contratos!$A$5:$A$204,0)),""))</f>
        <v/>
      </c>
      <c r="D688" s="39"/>
      <c r="E688" s="45" t="str">
        <f>IF($B688="","",N($C688)+N($D688))</f>
        <v/>
      </c>
      <c r="F688" s="38"/>
      <c r="G688" s="30" t="str">
        <f>IF($M688="","",MAX(0,IF($F688="",TODAY(),$F688)-$M688))</f>
        <v/>
      </c>
      <c r="H688" s="45" t="str">
        <f>IF($B688="","",IF(N($G688)=0,0,ROUND(N($C688)*IFERROR(INDEX(Contratos!$O$5:$O$204,MATCH($B688,Contratos!$A$5:$A$204,0)),0)*$G688,0)))</f>
        <v/>
      </c>
      <c r="I688" s="39"/>
      <c r="J688" s="45" t="str">
        <f>IF($B688="","",N($E688)+N($H688)-N($I688))</f>
        <v/>
      </c>
      <c r="K688" s="46" t="str">
        <f>IF($B688="","",IF(N($I688)&lt;=0,"Pendiente",IF(N($J688)&lt;=0,"Pagado","Parcial")))</f>
        <v/>
      </c>
      <c r="L688" s="45" t="str">
        <f>IF($B688="","",MIN(N($I688),N($C688)+N($H688)))</f>
        <v/>
      </c>
      <c r="M688" s="33" t="str">
        <f>IF(OR($A688="",$B688=""),"",IFERROR(IF(N(INDEX(Contratos!$N$5:$N$204,MATCH($B688,Contratos!$A$5:$A$204,0)))&lt;1,"",DATE(YEAR($A688),MONTH($A688),MIN(INDEX(Contratos!$N$5:$N$204,MATCH($B688,Contratos!$A$5:$A$204,0)),DAY(EOMONTH($A688,0))))),""))</f>
        <v/>
      </c>
    </row>
    <row r="689" spans="1:13" x14ac:dyDescent="0.25">
      <c r="A689" s="44"/>
      <c r="B689" s="23"/>
      <c r="C689" s="45" t="str">
        <f>IF($B689="","",IFERROR(INDEX(Contratos!$G$5:$G$204,MATCH($B689,Contratos!$A$5:$A$204,0)),""))</f>
        <v/>
      </c>
      <c r="D689" s="26"/>
      <c r="E689" s="45" t="str">
        <f>IF($B689="","",N($C689)+N($D689))</f>
        <v/>
      </c>
      <c r="F689" s="25"/>
      <c r="G689" s="30" t="str">
        <f>IF($M689="","",MAX(0,IF($F689="",TODAY(),$F689)-$M689))</f>
        <v/>
      </c>
      <c r="H689" s="45" t="str">
        <f>IF($B689="","",IF(N($G689)=0,0,ROUND(N($C689)*IFERROR(INDEX(Contratos!$O$5:$O$204,MATCH($B689,Contratos!$A$5:$A$204,0)),0)*$G689,0)))</f>
        <v/>
      </c>
      <c r="I689" s="26"/>
      <c r="J689" s="45" t="str">
        <f>IF($B689="","",N($E689)+N($H689)-N($I689))</f>
        <v/>
      </c>
      <c r="K689" s="46" t="str">
        <f>IF($B689="","",IF(N($I689)&lt;=0,"Pendiente",IF(N($J689)&lt;=0,"Pagado","Parcial")))</f>
        <v/>
      </c>
      <c r="L689" s="45" t="str">
        <f>IF($B689="","",MIN(N($I689),N($C689)+N($H689)))</f>
        <v/>
      </c>
      <c r="M689" s="33" t="str">
        <f>IF(OR($A689="",$B689=""),"",IFERROR(IF(N(INDEX(Contratos!$N$5:$N$204,MATCH($B689,Contratos!$A$5:$A$204,0)))&lt;1,"",DATE(YEAR($A689),MONTH($A689),MIN(INDEX(Contratos!$N$5:$N$204,MATCH($B689,Contratos!$A$5:$A$204,0)),DAY(EOMONTH($A689,0))))),""))</f>
        <v/>
      </c>
    </row>
    <row r="690" spans="1:13" x14ac:dyDescent="0.25">
      <c r="A690" s="47"/>
      <c r="B690" s="36"/>
      <c r="C690" s="45" t="str">
        <f>IF($B690="","",IFERROR(INDEX(Contratos!$G$5:$G$204,MATCH($B690,Contratos!$A$5:$A$204,0)),""))</f>
        <v/>
      </c>
      <c r="D690" s="39"/>
      <c r="E690" s="45" t="str">
        <f>IF($B690="","",N($C690)+N($D690))</f>
        <v/>
      </c>
      <c r="F690" s="38"/>
      <c r="G690" s="30" t="str">
        <f>IF($M690="","",MAX(0,IF($F690="",TODAY(),$F690)-$M690))</f>
        <v/>
      </c>
      <c r="H690" s="45" t="str">
        <f>IF($B690="","",IF(N($G690)=0,0,ROUND(N($C690)*IFERROR(INDEX(Contratos!$O$5:$O$204,MATCH($B690,Contratos!$A$5:$A$204,0)),0)*$G690,0)))</f>
        <v/>
      </c>
      <c r="I690" s="39"/>
      <c r="J690" s="45" t="str">
        <f>IF($B690="","",N($E690)+N($H690)-N($I690))</f>
        <v/>
      </c>
      <c r="K690" s="46" t="str">
        <f>IF($B690="","",IF(N($I690)&lt;=0,"Pendiente",IF(N($J690)&lt;=0,"Pagado","Parcial")))</f>
        <v/>
      </c>
      <c r="L690" s="45" t="str">
        <f>IF($B690="","",MIN(N($I690),N($C690)+N($H690)))</f>
        <v/>
      </c>
      <c r="M690" s="33" t="str">
        <f>IF(OR($A690="",$B690=""),"",IFERROR(IF(N(INDEX(Contratos!$N$5:$N$204,MATCH($B690,Contratos!$A$5:$A$204,0)))&lt;1,"",DATE(YEAR($A690),MONTH($A690),MIN(INDEX(Contratos!$N$5:$N$204,MATCH($B690,Contratos!$A$5:$A$204,0)),DAY(EOMONTH($A690,0))))),""))</f>
        <v/>
      </c>
    </row>
    <row r="691" spans="1:13" x14ac:dyDescent="0.25">
      <c r="A691" s="44"/>
      <c r="B691" s="23"/>
      <c r="C691" s="45" t="str">
        <f>IF($B691="","",IFERROR(INDEX(Contratos!$G$5:$G$204,MATCH($B691,Contratos!$A$5:$A$204,0)),""))</f>
        <v/>
      </c>
      <c r="D691" s="26"/>
      <c r="E691" s="45" t="str">
        <f>IF($B691="","",N($C691)+N($D691))</f>
        <v/>
      </c>
      <c r="F691" s="25"/>
      <c r="G691" s="30" t="str">
        <f>IF($M691="","",MAX(0,IF($F691="",TODAY(),$F691)-$M691))</f>
        <v/>
      </c>
      <c r="H691" s="45" t="str">
        <f>IF($B691="","",IF(N($G691)=0,0,ROUND(N($C691)*IFERROR(INDEX(Contratos!$O$5:$O$204,MATCH($B691,Contratos!$A$5:$A$204,0)),0)*$G691,0)))</f>
        <v/>
      </c>
      <c r="I691" s="26"/>
      <c r="J691" s="45" t="str">
        <f>IF($B691="","",N($E691)+N($H691)-N($I691))</f>
        <v/>
      </c>
      <c r="K691" s="46" t="str">
        <f>IF($B691="","",IF(N($I691)&lt;=0,"Pendiente",IF(N($J691)&lt;=0,"Pagado","Parcial")))</f>
        <v/>
      </c>
      <c r="L691" s="45" t="str">
        <f>IF($B691="","",MIN(N($I691),N($C691)+N($H691)))</f>
        <v/>
      </c>
      <c r="M691" s="33" t="str">
        <f>IF(OR($A691="",$B691=""),"",IFERROR(IF(N(INDEX(Contratos!$N$5:$N$204,MATCH($B691,Contratos!$A$5:$A$204,0)))&lt;1,"",DATE(YEAR($A691),MONTH($A691),MIN(INDEX(Contratos!$N$5:$N$204,MATCH($B691,Contratos!$A$5:$A$204,0)),DAY(EOMONTH($A691,0))))),""))</f>
        <v/>
      </c>
    </row>
    <row r="692" spans="1:13" x14ac:dyDescent="0.25">
      <c r="A692" s="47"/>
      <c r="B692" s="36"/>
      <c r="C692" s="45" t="str">
        <f>IF($B692="","",IFERROR(INDEX(Contratos!$G$5:$G$204,MATCH($B692,Contratos!$A$5:$A$204,0)),""))</f>
        <v/>
      </c>
      <c r="D692" s="39"/>
      <c r="E692" s="45" t="str">
        <f>IF($B692="","",N($C692)+N($D692))</f>
        <v/>
      </c>
      <c r="F692" s="38"/>
      <c r="G692" s="30" t="str">
        <f>IF($M692="","",MAX(0,IF($F692="",TODAY(),$F692)-$M692))</f>
        <v/>
      </c>
      <c r="H692" s="45" t="str">
        <f>IF($B692="","",IF(N($G692)=0,0,ROUND(N($C692)*IFERROR(INDEX(Contratos!$O$5:$O$204,MATCH($B692,Contratos!$A$5:$A$204,0)),0)*$G692,0)))</f>
        <v/>
      </c>
      <c r="I692" s="39"/>
      <c r="J692" s="45" t="str">
        <f>IF($B692="","",N($E692)+N($H692)-N($I692))</f>
        <v/>
      </c>
      <c r="K692" s="46" t="str">
        <f>IF($B692="","",IF(N($I692)&lt;=0,"Pendiente",IF(N($J692)&lt;=0,"Pagado","Parcial")))</f>
        <v/>
      </c>
      <c r="L692" s="45" t="str">
        <f>IF($B692="","",MIN(N($I692),N($C692)+N($H692)))</f>
        <v/>
      </c>
      <c r="M692" s="33" t="str">
        <f>IF(OR($A692="",$B692=""),"",IFERROR(IF(N(INDEX(Contratos!$N$5:$N$204,MATCH($B692,Contratos!$A$5:$A$204,0)))&lt;1,"",DATE(YEAR($A692),MONTH($A692),MIN(INDEX(Contratos!$N$5:$N$204,MATCH($B692,Contratos!$A$5:$A$204,0)),DAY(EOMONTH($A692,0))))),""))</f>
        <v/>
      </c>
    </row>
    <row r="693" spans="1:13" x14ac:dyDescent="0.25">
      <c r="A693" s="44"/>
      <c r="B693" s="23"/>
      <c r="C693" s="45" t="str">
        <f>IF($B693="","",IFERROR(INDEX(Contratos!$G$5:$G$204,MATCH($B693,Contratos!$A$5:$A$204,0)),""))</f>
        <v/>
      </c>
      <c r="D693" s="26"/>
      <c r="E693" s="45" t="str">
        <f>IF($B693="","",N($C693)+N($D693))</f>
        <v/>
      </c>
      <c r="F693" s="25"/>
      <c r="G693" s="30" t="str">
        <f>IF($M693="","",MAX(0,IF($F693="",TODAY(),$F693)-$M693))</f>
        <v/>
      </c>
      <c r="H693" s="45" t="str">
        <f>IF($B693="","",IF(N($G693)=0,0,ROUND(N($C693)*IFERROR(INDEX(Contratos!$O$5:$O$204,MATCH($B693,Contratos!$A$5:$A$204,0)),0)*$G693,0)))</f>
        <v/>
      </c>
      <c r="I693" s="26"/>
      <c r="J693" s="45" t="str">
        <f>IF($B693="","",N($E693)+N($H693)-N($I693))</f>
        <v/>
      </c>
      <c r="K693" s="46" t="str">
        <f>IF($B693="","",IF(N($I693)&lt;=0,"Pendiente",IF(N($J693)&lt;=0,"Pagado","Parcial")))</f>
        <v/>
      </c>
      <c r="L693" s="45" t="str">
        <f>IF($B693="","",MIN(N($I693),N($C693)+N($H693)))</f>
        <v/>
      </c>
      <c r="M693" s="33" t="str">
        <f>IF(OR($A693="",$B693=""),"",IFERROR(IF(N(INDEX(Contratos!$N$5:$N$204,MATCH($B693,Contratos!$A$5:$A$204,0)))&lt;1,"",DATE(YEAR($A693),MONTH($A693),MIN(INDEX(Contratos!$N$5:$N$204,MATCH($B693,Contratos!$A$5:$A$204,0)),DAY(EOMONTH($A693,0))))),""))</f>
        <v/>
      </c>
    </row>
    <row r="694" spans="1:13" x14ac:dyDescent="0.25">
      <c r="A694" s="47"/>
      <c r="B694" s="36"/>
      <c r="C694" s="45" t="str">
        <f>IF($B694="","",IFERROR(INDEX(Contratos!$G$5:$G$204,MATCH($B694,Contratos!$A$5:$A$204,0)),""))</f>
        <v/>
      </c>
      <c r="D694" s="39"/>
      <c r="E694" s="45" t="str">
        <f>IF($B694="","",N($C694)+N($D694))</f>
        <v/>
      </c>
      <c r="F694" s="38"/>
      <c r="G694" s="30" t="str">
        <f>IF($M694="","",MAX(0,IF($F694="",TODAY(),$F694)-$M694))</f>
        <v/>
      </c>
      <c r="H694" s="45" t="str">
        <f>IF($B694="","",IF(N($G694)=0,0,ROUND(N($C694)*IFERROR(INDEX(Contratos!$O$5:$O$204,MATCH($B694,Contratos!$A$5:$A$204,0)),0)*$G694,0)))</f>
        <v/>
      </c>
      <c r="I694" s="39"/>
      <c r="J694" s="45" t="str">
        <f>IF($B694="","",N($E694)+N($H694)-N($I694))</f>
        <v/>
      </c>
      <c r="K694" s="46" t="str">
        <f>IF($B694="","",IF(N($I694)&lt;=0,"Pendiente",IF(N($J694)&lt;=0,"Pagado","Parcial")))</f>
        <v/>
      </c>
      <c r="L694" s="45" t="str">
        <f>IF($B694="","",MIN(N($I694),N($C694)+N($H694)))</f>
        <v/>
      </c>
      <c r="M694" s="33" t="str">
        <f>IF(OR($A694="",$B694=""),"",IFERROR(IF(N(INDEX(Contratos!$N$5:$N$204,MATCH($B694,Contratos!$A$5:$A$204,0)))&lt;1,"",DATE(YEAR($A694),MONTH($A694),MIN(INDEX(Contratos!$N$5:$N$204,MATCH($B694,Contratos!$A$5:$A$204,0)),DAY(EOMONTH($A694,0))))),""))</f>
        <v/>
      </c>
    </row>
    <row r="695" spans="1:13" x14ac:dyDescent="0.25">
      <c r="A695" s="44"/>
      <c r="B695" s="23"/>
      <c r="C695" s="45" t="str">
        <f>IF($B695="","",IFERROR(INDEX(Contratos!$G$5:$G$204,MATCH($B695,Contratos!$A$5:$A$204,0)),""))</f>
        <v/>
      </c>
      <c r="D695" s="26"/>
      <c r="E695" s="45" t="str">
        <f>IF($B695="","",N($C695)+N($D695))</f>
        <v/>
      </c>
      <c r="F695" s="25"/>
      <c r="G695" s="30" t="str">
        <f>IF($M695="","",MAX(0,IF($F695="",TODAY(),$F695)-$M695))</f>
        <v/>
      </c>
      <c r="H695" s="45" t="str">
        <f>IF($B695="","",IF(N($G695)=0,0,ROUND(N($C695)*IFERROR(INDEX(Contratos!$O$5:$O$204,MATCH($B695,Contratos!$A$5:$A$204,0)),0)*$G695,0)))</f>
        <v/>
      </c>
      <c r="I695" s="26"/>
      <c r="J695" s="45" t="str">
        <f>IF($B695="","",N($E695)+N($H695)-N($I695))</f>
        <v/>
      </c>
      <c r="K695" s="46" t="str">
        <f>IF($B695="","",IF(N($I695)&lt;=0,"Pendiente",IF(N($J695)&lt;=0,"Pagado","Parcial")))</f>
        <v/>
      </c>
      <c r="L695" s="45" t="str">
        <f>IF($B695="","",MIN(N($I695),N($C695)+N($H695)))</f>
        <v/>
      </c>
      <c r="M695" s="33" t="str">
        <f>IF(OR($A695="",$B695=""),"",IFERROR(IF(N(INDEX(Contratos!$N$5:$N$204,MATCH($B695,Contratos!$A$5:$A$204,0)))&lt;1,"",DATE(YEAR($A695),MONTH($A695),MIN(INDEX(Contratos!$N$5:$N$204,MATCH($B695,Contratos!$A$5:$A$204,0)),DAY(EOMONTH($A695,0))))),""))</f>
        <v/>
      </c>
    </row>
    <row r="696" spans="1:13" x14ac:dyDescent="0.25">
      <c r="A696" s="47"/>
      <c r="B696" s="36"/>
      <c r="C696" s="45" t="str">
        <f>IF($B696="","",IFERROR(INDEX(Contratos!$G$5:$G$204,MATCH($B696,Contratos!$A$5:$A$204,0)),""))</f>
        <v/>
      </c>
      <c r="D696" s="39"/>
      <c r="E696" s="45" t="str">
        <f>IF($B696="","",N($C696)+N($D696))</f>
        <v/>
      </c>
      <c r="F696" s="38"/>
      <c r="G696" s="30" t="str">
        <f>IF($M696="","",MAX(0,IF($F696="",TODAY(),$F696)-$M696))</f>
        <v/>
      </c>
      <c r="H696" s="45" t="str">
        <f>IF($B696="","",IF(N($G696)=0,0,ROUND(N($C696)*IFERROR(INDEX(Contratos!$O$5:$O$204,MATCH($B696,Contratos!$A$5:$A$204,0)),0)*$G696,0)))</f>
        <v/>
      </c>
      <c r="I696" s="39"/>
      <c r="J696" s="45" t="str">
        <f>IF($B696="","",N($E696)+N($H696)-N($I696))</f>
        <v/>
      </c>
      <c r="K696" s="46" t="str">
        <f>IF($B696="","",IF(N($I696)&lt;=0,"Pendiente",IF(N($J696)&lt;=0,"Pagado","Parcial")))</f>
        <v/>
      </c>
      <c r="L696" s="45" t="str">
        <f>IF($B696="","",MIN(N($I696),N($C696)+N($H696)))</f>
        <v/>
      </c>
      <c r="M696" s="33" t="str">
        <f>IF(OR($A696="",$B696=""),"",IFERROR(IF(N(INDEX(Contratos!$N$5:$N$204,MATCH($B696,Contratos!$A$5:$A$204,0)))&lt;1,"",DATE(YEAR($A696),MONTH($A696),MIN(INDEX(Contratos!$N$5:$N$204,MATCH($B696,Contratos!$A$5:$A$204,0)),DAY(EOMONTH($A696,0))))),""))</f>
        <v/>
      </c>
    </row>
    <row r="697" spans="1:13" x14ac:dyDescent="0.25">
      <c r="A697" s="44"/>
      <c r="B697" s="23"/>
      <c r="C697" s="45" t="str">
        <f>IF($B697="","",IFERROR(INDEX(Contratos!$G$5:$G$204,MATCH($B697,Contratos!$A$5:$A$204,0)),""))</f>
        <v/>
      </c>
      <c r="D697" s="26"/>
      <c r="E697" s="45" t="str">
        <f>IF($B697="","",N($C697)+N($D697))</f>
        <v/>
      </c>
      <c r="F697" s="25"/>
      <c r="G697" s="30" t="str">
        <f>IF($M697="","",MAX(0,IF($F697="",TODAY(),$F697)-$M697))</f>
        <v/>
      </c>
      <c r="H697" s="45" t="str">
        <f>IF($B697="","",IF(N($G697)=0,0,ROUND(N($C697)*IFERROR(INDEX(Contratos!$O$5:$O$204,MATCH($B697,Contratos!$A$5:$A$204,0)),0)*$G697,0)))</f>
        <v/>
      </c>
      <c r="I697" s="26"/>
      <c r="J697" s="45" t="str">
        <f>IF($B697="","",N($E697)+N($H697)-N($I697))</f>
        <v/>
      </c>
      <c r="K697" s="46" t="str">
        <f>IF($B697="","",IF(N($I697)&lt;=0,"Pendiente",IF(N($J697)&lt;=0,"Pagado","Parcial")))</f>
        <v/>
      </c>
      <c r="L697" s="45" t="str">
        <f>IF($B697="","",MIN(N($I697),N($C697)+N($H697)))</f>
        <v/>
      </c>
      <c r="M697" s="33" t="str">
        <f>IF(OR($A697="",$B697=""),"",IFERROR(IF(N(INDEX(Contratos!$N$5:$N$204,MATCH($B697,Contratos!$A$5:$A$204,0)))&lt;1,"",DATE(YEAR($A697),MONTH($A697),MIN(INDEX(Contratos!$N$5:$N$204,MATCH($B697,Contratos!$A$5:$A$204,0)),DAY(EOMONTH($A697,0))))),""))</f>
        <v/>
      </c>
    </row>
    <row r="698" spans="1:13" x14ac:dyDescent="0.25">
      <c r="A698" s="47"/>
      <c r="B698" s="36"/>
      <c r="C698" s="45" t="str">
        <f>IF($B698="","",IFERROR(INDEX(Contratos!$G$5:$G$204,MATCH($B698,Contratos!$A$5:$A$204,0)),""))</f>
        <v/>
      </c>
      <c r="D698" s="39"/>
      <c r="E698" s="45" t="str">
        <f>IF($B698="","",N($C698)+N($D698))</f>
        <v/>
      </c>
      <c r="F698" s="38"/>
      <c r="G698" s="30" t="str">
        <f>IF($M698="","",MAX(0,IF($F698="",TODAY(),$F698)-$M698))</f>
        <v/>
      </c>
      <c r="H698" s="45" t="str">
        <f>IF($B698="","",IF(N($G698)=0,0,ROUND(N($C698)*IFERROR(INDEX(Contratos!$O$5:$O$204,MATCH($B698,Contratos!$A$5:$A$204,0)),0)*$G698,0)))</f>
        <v/>
      </c>
      <c r="I698" s="39"/>
      <c r="J698" s="45" t="str">
        <f>IF($B698="","",N($E698)+N($H698)-N($I698))</f>
        <v/>
      </c>
      <c r="K698" s="46" t="str">
        <f>IF($B698="","",IF(N($I698)&lt;=0,"Pendiente",IF(N($J698)&lt;=0,"Pagado","Parcial")))</f>
        <v/>
      </c>
      <c r="L698" s="45" t="str">
        <f>IF($B698="","",MIN(N($I698),N($C698)+N($H698)))</f>
        <v/>
      </c>
      <c r="M698" s="33" t="str">
        <f>IF(OR($A698="",$B698=""),"",IFERROR(IF(N(INDEX(Contratos!$N$5:$N$204,MATCH($B698,Contratos!$A$5:$A$204,0)))&lt;1,"",DATE(YEAR($A698),MONTH($A698),MIN(INDEX(Contratos!$N$5:$N$204,MATCH($B698,Contratos!$A$5:$A$204,0)),DAY(EOMONTH($A698,0))))),""))</f>
        <v/>
      </c>
    </row>
    <row r="699" spans="1:13" x14ac:dyDescent="0.25">
      <c r="A699" s="44"/>
      <c r="B699" s="23"/>
      <c r="C699" s="45" t="str">
        <f>IF($B699="","",IFERROR(INDEX(Contratos!$G$5:$G$204,MATCH($B699,Contratos!$A$5:$A$204,0)),""))</f>
        <v/>
      </c>
      <c r="D699" s="26"/>
      <c r="E699" s="45" t="str">
        <f>IF($B699="","",N($C699)+N($D699))</f>
        <v/>
      </c>
      <c r="F699" s="25"/>
      <c r="G699" s="30" t="str">
        <f>IF($M699="","",MAX(0,IF($F699="",TODAY(),$F699)-$M699))</f>
        <v/>
      </c>
      <c r="H699" s="45" t="str">
        <f>IF($B699="","",IF(N($G699)=0,0,ROUND(N($C699)*IFERROR(INDEX(Contratos!$O$5:$O$204,MATCH($B699,Contratos!$A$5:$A$204,0)),0)*$G699,0)))</f>
        <v/>
      </c>
      <c r="I699" s="26"/>
      <c r="J699" s="45" t="str">
        <f>IF($B699="","",N($E699)+N($H699)-N($I699))</f>
        <v/>
      </c>
      <c r="K699" s="46" t="str">
        <f>IF($B699="","",IF(N($I699)&lt;=0,"Pendiente",IF(N($J699)&lt;=0,"Pagado","Parcial")))</f>
        <v/>
      </c>
      <c r="L699" s="45" t="str">
        <f>IF($B699="","",MIN(N($I699),N($C699)+N($H699)))</f>
        <v/>
      </c>
      <c r="M699" s="33" t="str">
        <f>IF(OR($A699="",$B699=""),"",IFERROR(IF(N(INDEX(Contratos!$N$5:$N$204,MATCH($B699,Contratos!$A$5:$A$204,0)))&lt;1,"",DATE(YEAR($A699),MONTH($A699),MIN(INDEX(Contratos!$N$5:$N$204,MATCH($B699,Contratos!$A$5:$A$204,0)),DAY(EOMONTH($A699,0))))),""))</f>
        <v/>
      </c>
    </row>
    <row r="700" spans="1:13" x14ac:dyDescent="0.25">
      <c r="A700" s="47"/>
      <c r="B700" s="36"/>
      <c r="C700" s="45" t="str">
        <f>IF($B700="","",IFERROR(INDEX(Contratos!$G$5:$G$204,MATCH($B700,Contratos!$A$5:$A$204,0)),""))</f>
        <v/>
      </c>
      <c r="D700" s="39"/>
      <c r="E700" s="45" t="str">
        <f>IF($B700="","",N($C700)+N($D700))</f>
        <v/>
      </c>
      <c r="F700" s="38"/>
      <c r="G700" s="30" t="str">
        <f>IF($M700="","",MAX(0,IF($F700="",TODAY(),$F700)-$M700))</f>
        <v/>
      </c>
      <c r="H700" s="45" t="str">
        <f>IF($B700="","",IF(N($G700)=0,0,ROUND(N($C700)*IFERROR(INDEX(Contratos!$O$5:$O$204,MATCH($B700,Contratos!$A$5:$A$204,0)),0)*$G700,0)))</f>
        <v/>
      </c>
      <c r="I700" s="39"/>
      <c r="J700" s="45" t="str">
        <f>IF($B700="","",N($E700)+N($H700)-N($I700))</f>
        <v/>
      </c>
      <c r="K700" s="46" t="str">
        <f>IF($B700="","",IF(N($I700)&lt;=0,"Pendiente",IF(N($J700)&lt;=0,"Pagado","Parcial")))</f>
        <v/>
      </c>
      <c r="L700" s="45" t="str">
        <f>IF($B700="","",MIN(N($I700),N($C700)+N($H700)))</f>
        <v/>
      </c>
      <c r="M700" s="33" t="str">
        <f>IF(OR($A700="",$B700=""),"",IFERROR(IF(N(INDEX(Contratos!$N$5:$N$204,MATCH($B700,Contratos!$A$5:$A$204,0)))&lt;1,"",DATE(YEAR($A700),MONTH($A700),MIN(INDEX(Contratos!$N$5:$N$204,MATCH($B700,Contratos!$A$5:$A$204,0)),DAY(EOMONTH($A700,0))))),""))</f>
        <v/>
      </c>
    </row>
    <row r="701" spans="1:13" x14ac:dyDescent="0.25">
      <c r="A701" s="44"/>
      <c r="B701" s="23"/>
      <c r="C701" s="45" t="str">
        <f>IF($B701="","",IFERROR(INDEX(Contratos!$G$5:$G$204,MATCH($B701,Contratos!$A$5:$A$204,0)),""))</f>
        <v/>
      </c>
      <c r="D701" s="26"/>
      <c r="E701" s="45" t="str">
        <f>IF($B701="","",N($C701)+N($D701))</f>
        <v/>
      </c>
      <c r="F701" s="25"/>
      <c r="G701" s="30" t="str">
        <f>IF($M701="","",MAX(0,IF($F701="",TODAY(),$F701)-$M701))</f>
        <v/>
      </c>
      <c r="H701" s="45" t="str">
        <f>IF($B701="","",IF(N($G701)=0,0,ROUND(N($C701)*IFERROR(INDEX(Contratos!$O$5:$O$204,MATCH($B701,Contratos!$A$5:$A$204,0)),0)*$G701,0)))</f>
        <v/>
      </c>
      <c r="I701" s="26"/>
      <c r="J701" s="45" t="str">
        <f>IF($B701="","",N($E701)+N($H701)-N($I701))</f>
        <v/>
      </c>
      <c r="K701" s="46" t="str">
        <f>IF($B701="","",IF(N($I701)&lt;=0,"Pendiente",IF(N($J701)&lt;=0,"Pagado","Parcial")))</f>
        <v/>
      </c>
      <c r="L701" s="45" t="str">
        <f>IF($B701="","",MIN(N($I701),N($C701)+N($H701)))</f>
        <v/>
      </c>
      <c r="M701" s="33" t="str">
        <f>IF(OR($A701="",$B701=""),"",IFERROR(IF(N(INDEX(Contratos!$N$5:$N$204,MATCH($B701,Contratos!$A$5:$A$204,0)))&lt;1,"",DATE(YEAR($A701),MONTH($A701),MIN(INDEX(Contratos!$N$5:$N$204,MATCH($B701,Contratos!$A$5:$A$204,0)),DAY(EOMONTH($A701,0))))),""))</f>
        <v/>
      </c>
    </row>
    <row r="702" spans="1:13" x14ac:dyDescent="0.25">
      <c r="A702" s="47"/>
      <c r="B702" s="36"/>
      <c r="C702" s="45" t="str">
        <f>IF($B702="","",IFERROR(INDEX(Contratos!$G$5:$G$204,MATCH($B702,Contratos!$A$5:$A$204,0)),""))</f>
        <v/>
      </c>
      <c r="D702" s="39"/>
      <c r="E702" s="45" t="str">
        <f>IF($B702="","",N($C702)+N($D702))</f>
        <v/>
      </c>
      <c r="F702" s="38"/>
      <c r="G702" s="30" t="str">
        <f>IF($M702="","",MAX(0,IF($F702="",TODAY(),$F702)-$M702))</f>
        <v/>
      </c>
      <c r="H702" s="45" t="str">
        <f>IF($B702="","",IF(N($G702)=0,0,ROUND(N($C702)*IFERROR(INDEX(Contratos!$O$5:$O$204,MATCH($B702,Contratos!$A$5:$A$204,0)),0)*$G702,0)))</f>
        <v/>
      </c>
      <c r="I702" s="39"/>
      <c r="J702" s="45" t="str">
        <f>IF($B702="","",N($E702)+N($H702)-N($I702))</f>
        <v/>
      </c>
      <c r="K702" s="46" t="str">
        <f>IF($B702="","",IF(N($I702)&lt;=0,"Pendiente",IF(N($J702)&lt;=0,"Pagado","Parcial")))</f>
        <v/>
      </c>
      <c r="L702" s="45" t="str">
        <f>IF($B702="","",MIN(N($I702),N($C702)+N($H702)))</f>
        <v/>
      </c>
      <c r="M702" s="33" t="str">
        <f>IF(OR($A702="",$B702=""),"",IFERROR(IF(N(INDEX(Contratos!$N$5:$N$204,MATCH($B702,Contratos!$A$5:$A$204,0)))&lt;1,"",DATE(YEAR($A702),MONTH($A702),MIN(INDEX(Contratos!$N$5:$N$204,MATCH($B702,Contratos!$A$5:$A$204,0)),DAY(EOMONTH($A702,0))))),""))</f>
        <v/>
      </c>
    </row>
    <row r="703" spans="1:13" x14ac:dyDescent="0.25">
      <c r="A703" s="44"/>
      <c r="B703" s="23"/>
      <c r="C703" s="45" t="str">
        <f>IF($B703="","",IFERROR(INDEX(Contratos!$G$5:$G$204,MATCH($B703,Contratos!$A$5:$A$204,0)),""))</f>
        <v/>
      </c>
      <c r="D703" s="26"/>
      <c r="E703" s="45" t="str">
        <f>IF($B703="","",N($C703)+N($D703))</f>
        <v/>
      </c>
      <c r="F703" s="25"/>
      <c r="G703" s="30" t="str">
        <f>IF($M703="","",MAX(0,IF($F703="",TODAY(),$F703)-$M703))</f>
        <v/>
      </c>
      <c r="H703" s="45" t="str">
        <f>IF($B703="","",IF(N($G703)=0,0,ROUND(N($C703)*IFERROR(INDEX(Contratos!$O$5:$O$204,MATCH($B703,Contratos!$A$5:$A$204,0)),0)*$G703,0)))</f>
        <v/>
      </c>
      <c r="I703" s="26"/>
      <c r="J703" s="45" t="str">
        <f>IF($B703="","",N($E703)+N($H703)-N($I703))</f>
        <v/>
      </c>
      <c r="K703" s="46" t="str">
        <f>IF($B703="","",IF(N($I703)&lt;=0,"Pendiente",IF(N($J703)&lt;=0,"Pagado","Parcial")))</f>
        <v/>
      </c>
      <c r="L703" s="45" t="str">
        <f>IF($B703="","",MIN(N($I703),N($C703)+N($H703)))</f>
        <v/>
      </c>
      <c r="M703" s="33" t="str">
        <f>IF(OR($A703="",$B703=""),"",IFERROR(IF(N(INDEX(Contratos!$N$5:$N$204,MATCH($B703,Contratos!$A$5:$A$204,0)))&lt;1,"",DATE(YEAR($A703),MONTH($A703),MIN(INDEX(Contratos!$N$5:$N$204,MATCH($B703,Contratos!$A$5:$A$204,0)),DAY(EOMONTH($A703,0))))),""))</f>
        <v/>
      </c>
    </row>
    <row r="704" spans="1:13" x14ac:dyDescent="0.25">
      <c r="A704" s="47"/>
      <c r="B704" s="36"/>
      <c r="C704" s="45" t="str">
        <f>IF($B704="","",IFERROR(INDEX(Contratos!$G$5:$G$204,MATCH($B704,Contratos!$A$5:$A$204,0)),""))</f>
        <v/>
      </c>
      <c r="D704" s="39"/>
      <c r="E704" s="45" t="str">
        <f>IF($B704="","",N($C704)+N($D704))</f>
        <v/>
      </c>
      <c r="F704" s="38"/>
      <c r="G704" s="30" t="str">
        <f>IF($M704="","",MAX(0,IF($F704="",TODAY(),$F704)-$M704))</f>
        <v/>
      </c>
      <c r="H704" s="45" t="str">
        <f>IF($B704="","",IF(N($G704)=0,0,ROUND(N($C704)*IFERROR(INDEX(Contratos!$O$5:$O$204,MATCH($B704,Contratos!$A$5:$A$204,0)),0)*$G704,0)))</f>
        <v/>
      </c>
      <c r="I704" s="39"/>
      <c r="J704" s="45" t="str">
        <f>IF($B704="","",N($E704)+N($H704)-N($I704))</f>
        <v/>
      </c>
      <c r="K704" s="46" t="str">
        <f>IF($B704="","",IF(N($I704)&lt;=0,"Pendiente",IF(N($J704)&lt;=0,"Pagado","Parcial")))</f>
        <v/>
      </c>
      <c r="L704" s="45" t="str">
        <f>IF($B704="","",MIN(N($I704),N($C704)+N($H704)))</f>
        <v/>
      </c>
      <c r="M704" s="33" t="str">
        <f>IF(OR($A704="",$B704=""),"",IFERROR(IF(N(INDEX(Contratos!$N$5:$N$204,MATCH($B704,Contratos!$A$5:$A$204,0)))&lt;1,"",DATE(YEAR($A704),MONTH($A704),MIN(INDEX(Contratos!$N$5:$N$204,MATCH($B704,Contratos!$A$5:$A$204,0)),DAY(EOMONTH($A704,0))))),""))</f>
        <v/>
      </c>
    </row>
    <row r="705" spans="1:13" x14ac:dyDescent="0.25">
      <c r="A705" s="44"/>
      <c r="B705" s="23"/>
      <c r="C705" s="45" t="str">
        <f>IF($B705="","",IFERROR(INDEX(Contratos!$G$5:$G$204,MATCH($B705,Contratos!$A$5:$A$204,0)),""))</f>
        <v/>
      </c>
      <c r="D705" s="26"/>
      <c r="E705" s="45" t="str">
        <f>IF($B705="","",N($C705)+N($D705))</f>
        <v/>
      </c>
      <c r="F705" s="25"/>
      <c r="G705" s="30" t="str">
        <f>IF($M705="","",MAX(0,IF($F705="",TODAY(),$F705)-$M705))</f>
        <v/>
      </c>
      <c r="H705" s="45" t="str">
        <f>IF($B705="","",IF(N($G705)=0,0,ROUND(N($C705)*IFERROR(INDEX(Contratos!$O$5:$O$204,MATCH($B705,Contratos!$A$5:$A$204,0)),0)*$G705,0)))</f>
        <v/>
      </c>
      <c r="I705" s="26"/>
      <c r="J705" s="45" t="str">
        <f>IF($B705="","",N($E705)+N($H705)-N($I705))</f>
        <v/>
      </c>
      <c r="K705" s="46" t="str">
        <f>IF($B705="","",IF(N($I705)&lt;=0,"Pendiente",IF(N($J705)&lt;=0,"Pagado","Parcial")))</f>
        <v/>
      </c>
      <c r="L705" s="45" t="str">
        <f>IF($B705="","",MIN(N($I705),N($C705)+N($H705)))</f>
        <v/>
      </c>
      <c r="M705" s="33" t="str">
        <f>IF(OR($A705="",$B705=""),"",IFERROR(IF(N(INDEX(Contratos!$N$5:$N$204,MATCH($B705,Contratos!$A$5:$A$204,0)))&lt;1,"",DATE(YEAR($A705),MONTH($A705),MIN(INDEX(Contratos!$N$5:$N$204,MATCH($B705,Contratos!$A$5:$A$204,0)),DAY(EOMONTH($A705,0))))),""))</f>
        <v/>
      </c>
    </row>
    <row r="706" spans="1:13" x14ac:dyDescent="0.25">
      <c r="A706" s="47"/>
      <c r="B706" s="36"/>
      <c r="C706" s="45" t="str">
        <f>IF($B706="","",IFERROR(INDEX(Contratos!$G$5:$G$204,MATCH($B706,Contratos!$A$5:$A$204,0)),""))</f>
        <v/>
      </c>
      <c r="D706" s="39"/>
      <c r="E706" s="45" t="str">
        <f>IF($B706="","",N($C706)+N($D706))</f>
        <v/>
      </c>
      <c r="F706" s="38"/>
      <c r="G706" s="30" t="str">
        <f>IF($M706="","",MAX(0,IF($F706="",TODAY(),$F706)-$M706))</f>
        <v/>
      </c>
      <c r="H706" s="45" t="str">
        <f>IF($B706="","",IF(N($G706)=0,0,ROUND(N($C706)*IFERROR(INDEX(Contratos!$O$5:$O$204,MATCH($B706,Contratos!$A$5:$A$204,0)),0)*$G706,0)))</f>
        <v/>
      </c>
      <c r="I706" s="39"/>
      <c r="J706" s="45" t="str">
        <f>IF($B706="","",N($E706)+N($H706)-N($I706))</f>
        <v/>
      </c>
      <c r="K706" s="46" t="str">
        <f>IF($B706="","",IF(N($I706)&lt;=0,"Pendiente",IF(N($J706)&lt;=0,"Pagado","Parcial")))</f>
        <v/>
      </c>
      <c r="L706" s="45" t="str">
        <f>IF($B706="","",MIN(N($I706),N($C706)+N($H706)))</f>
        <v/>
      </c>
      <c r="M706" s="33" t="str">
        <f>IF(OR($A706="",$B706=""),"",IFERROR(IF(N(INDEX(Contratos!$N$5:$N$204,MATCH($B706,Contratos!$A$5:$A$204,0)))&lt;1,"",DATE(YEAR($A706),MONTH($A706),MIN(INDEX(Contratos!$N$5:$N$204,MATCH($B706,Contratos!$A$5:$A$204,0)),DAY(EOMONTH($A706,0))))),""))</f>
        <v/>
      </c>
    </row>
    <row r="707" spans="1:13" x14ac:dyDescent="0.25">
      <c r="A707" s="44"/>
      <c r="B707" s="23"/>
      <c r="C707" s="45" t="str">
        <f>IF($B707="","",IFERROR(INDEX(Contratos!$G$5:$G$204,MATCH($B707,Contratos!$A$5:$A$204,0)),""))</f>
        <v/>
      </c>
      <c r="D707" s="26"/>
      <c r="E707" s="45" t="str">
        <f>IF($B707="","",N($C707)+N($D707))</f>
        <v/>
      </c>
      <c r="F707" s="25"/>
      <c r="G707" s="30" t="str">
        <f>IF($M707="","",MAX(0,IF($F707="",TODAY(),$F707)-$M707))</f>
        <v/>
      </c>
      <c r="H707" s="45" t="str">
        <f>IF($B707="","",IF(N($G707)=0,0,ROUND(N($C707)*IFERROR(INDEX(Contratos!$O$5:$O$204,MATCH($B707,Contratos!$A$5:$A$204,0)),0)*$G707,0)))</f>
        <v/>
      </c>
      <c r="I707" s="26"/>
      <c r="J707" s="45" t="str">
        <f>IF($B707="","",N($E707)+N($H707)-N($I707))</f>
        <v/>
      </c>
      <c r="K707" s="46" t="str">
        <f>IF($B707="","",IF(N($I707)&lt;=0,"Pendiente",IF(N($J707)&lt;=0,"Pagado","Parcial")))</f>
        <v/>
      </c>
      <c r="L707" s="45" t="str">
        <f>IF($B707="","",MIN(N($I707),N($C707)+N($H707)))</f>
        <v/>
      </c>
      <c r="M707" s="33" t="str">
        <f>IF(OR($A707="",$B707=""),"",IFERROR(IF(N(INDEX(Contratos!$N$5:$N$204,MATCH($B707,Contratos!$A$5:$A$204,0)))&lt;1,"",DATE(YEAR($A707),MONTH($A707),MIN(INDEX(Contratos!$N$5:$N$204,MATCH($B707,Contratos!$A$5:$A$204,0)),DAY(EOMONTH($A707,0))))),""))</f>
        <v/>
      </c>
    </row>
    <row r="708" spans="1:13" x14ac:dyDescent="0.25">
      <c r="A708" s="47"/>
      <c r="B708" s="36"/>
      <c r="C708" s="45" t="str">
        <f>IF($B708="","",IFERROR(INDEX(Contratos!$G$5:$G$204,MATCH($B708,Contratos!$A$5:$A$204,0)),""))</f>
        <v/>
      </c>
      <c r="D708" s="39"/>
      <c r="E708" s="45" t="str">
        <f>IF($B708="","",N($C708)+N($D708))</f>
        <v/>
      </c>
      <c r="F708" s="38"/>
      <c r="G708" s="30" t="str">
        <f>IF($M708="","",MAX(0,IF($F708="",TODAY(),$F708)-$M708))</f>
        <v/>
      </c>
      <c r="H708" s="45" t="str">
        <f>IF($B708="","",IF(N($G708)=0,0,ROUND(N($C708)*IFERROR(INDEX(Contratos!$O$5:$O$204,MATCH($B708,Contratos!$A$5:$A$204,0)),0)*$G708,0)))</f>
        <v/>
      </c>
      <c r="I708" s="39"/>
      <c r="J708" s="45" t="str">
        <f>IF($B708="","",N($E708)+N($H708)-N($I708))</f>
        <v/>
      </c>
      <c r="K708" s="46" t="str">
        <f>IF($B708="","",IF(N($I708)&lt;=0,"Pendiente",IF(N($J708)&lt;=0,"Pagado","Parcial")))</f>
        <v/>
      </c>
      <c r="L708" s="45" t="str">
        <f>IF($B708="","",MIN(N($I708),N($C708)+N($H708)))</f>
        <v/>
      </c>
      <c r="M708" s="33" t="str">
        <f>IF(OR($A708="",$B708=""),"",IFERROR(IF(N(INDEX(Contratos!$N$5:$N$204,MATCH($B708,Contratos!$A$5:$A$204,0)))&lt;1,"",DATE(YEAR($A708),MONTH($A708),MIN(INDEX(Contratos!$N$5:$N$204,MATCH($B708,Contratos!$A$5:$A$204,0)),DAY(EOMONTH($A708,0))))),""))</f>
        <v/>
      </c>
    </row>
    <row r="709" spans="1:13" x14ac:dyDescent="0.25">
      <c r="A709" s="44"/>
      <c r="B709" s="23"/>
      <c r="C709" s="45" t="str">
        <f>IF($B709="","",IFERROR(INDEX(Contratos!$G$5:$G$204,MATCH($B709,Contratos!$A$5:$A$204,0)),""))</f>
        <v/>
      </c>
      <c r="D709" s="26"/>
      <c r="E709" s="45" t="str">
        <f>IF($B709="","",N($C709)+N($D709))</f>
        <v/>
      </c>
      <c r="F709" s="25"/>
      <c r="G709" s="30" t="str">
        <f>IF($M709="","",MAX(0,IF($F709="",TODAY(),$F709)-$M709))</f>
        <v/>
      </c>
      <c r="H709" s="45" t="str">
        <f>IF($B709="","",IF(N($G709)=0,0,ROUND(N($C709)*IFERROR(INDEX(Contratos!$O$5:$O$204,MATCH($B709,Contratos!$A$5:$A$204,0)),0)*$G709,0)))</f>
        <v/>
      </c>
      <c r="I709" s="26"/>
      <c r="J709" s="45" t="str">
        <f>IF($B709="","",N($E709)+N($H709)-N($I709))</f>
        <v/>
      </c>
      <c r="K709" s="46" t="str">
        <f>IF($B709="","",IF(N($I709)&lt;=0,"Pendiente",IF(N($J709)&lt;=0,"Pagado","Parcial")))</f>
        <v/>
      </c>
      <c r="L709" s="45" t="str">
        <f>IF($B709="","",MIN(N($I709),N($C709)+N($H709)))</f>
        <v/>
      </c>
      <c r="M709" s="33" t="str">
        <f>IF(OR($A709="",$B709=""),"",IFERROR(IF(N(INDEX(Contratos!$N$5:$N$204,MATCH($B709,Contratos!$A$5:$A$204,0)))&lt;1,"",DATE(YEAR($A709),MONTH($A709),MIN(INDEX(Contratos!$N$5:$N$204,MATCH($B709,Contratos!$A$5:$A$204,0)),DAY(EOMONTH($A709,0))))),""))</f>
        <v/>
      </c>
    </row>
    <row r="710" spans="1:13" x14ac:dyDescent="0.25">
      <c r="A710" s="47"/>
      <c r="B710" s="36"/>
      <c r="C710" s="45" t="str">
        <f>IF($B710="","",IFERROR(INDEX(Contratos!$G$5:$G$204,MATCH($B710,Contratos!$A$5:$A$204,0)),""))</f>
        <v/>
      </c>
      <c r="D710" s="39"/>
      <c r="E710" s="45" t="str">
        <f>IF($B710="","",N($C710)+N($D710))</f>
        <v/>
      </c>
      <c r="F710" s="38"/>
      <c r="G710" s="30" t="str">
        <f>IF($M710="","",MAX(0,IF($F710="",TODAY(),$F710)-$M710))</f>
        <v/>
      </c>
      <c r="H710" s="45" t="str">
        <f>IF($B710="","",IF(N($G710)=0,0,ROUND(N($C710)*IFERROR(INDEX(Contratos!$O$5:$O$204,MATCH($B710,Contratos!$A$5:$A$204,0)),0)*$G710,0)))</f>
        <v/>
      </c>
      <c r="I710" s="39"/>
      <c r="J710" s="45" t="str">
        <f>IF($B710="","",N($E710)+N($H710)-N($I710))</f>
        <v/>
      </c>
      <c r="K710" s="46" t="str">
        <f>IF($B710="","",IF(N($I710)&lt;=0,"Pendiente",IF(N($J710)&lt;=0,"Pagado","Parcial")))</f>
        <v/>
      </c>
      <c r="L710" s="45" t="str">
        <f>IF($B710="","",MIN(N($I710),N($C710)+N($H710)))</f>
        <v/>
      </c>
      <c r="M710" s="33" t="str">
        <f>IF(OR($A710="",$B710=""),"",IFERROR(IF(N(INDEX(Contratos!$N$5:$N$204,MATCH($B710,Contratos!$A$5:$A$204,0)))&lt;1,"",DATE(YEAR($A710),MONTH($A710),MIN(INDEX(Contratos!$N$5:$N$204,MATCH($B710,Contratos!$A$5:$A$204,0)),DAY(EOMONTH($A710,0))))),""))</f>
        <v/>
      </c>
    </row>
    <row r="711" spans="1:13" x14ac:dyDescent="0.25">
      <c r="A711" s="44"/>
      <c r="B711" s="23"/>
      <c r="C711" s="45" t="str">
        <f>IF($B711="","",IFERROR(INDEX(Contratos!$G$5:$G$204,MATCH($B711,Contratos!$A$5:$A$204,0)),""))</f>
        <v/>
      </c>
      <c r="D711" s="26"/>
      <c r="E711" s="45" t="str">
        <f>IF($B711="","",N($C711)+N($D711))</f>
        <v/>
      </c>
      <c r="F711" s="25"/>
      <c r="G711" s="30" t="str">
        <f>IF($M711="","",MAX(0,IF($F711="",TODAY(),$F711)-$M711))</f>
        <v/>
      </c>
      <c r="H711" s="45" t="str">
        <f>IF($B711="","",IF(N($G711)=0,0,ROUND(N($C711)*IFERROR(INDEX(Contratos!$O$5:$O$204,MATCH($B711,Contratos!$A$5:$A$204,0)),0)*$G711,0)))</f>
        <v/>
      </c>
      <c r="I711" s="26"/>
      <c r="J711" s="45" t="str">
        <f>IF($B711="","",N($E711)+N($H711)-N($I711))</f>
        <v/>
      </c>
      <c r="K711" s="46" t="str">
        <f>IF($B711="","",IF(N($I711)&lt;=0,"Pendiente",IF(N($J711)&lt;=0,"Pagado","Parcial")))</f>
        <v/>
      </c>
      <c r="L711" s="45" t="str">
        <f>IF($B711="","",MIN(N($I711),N($C711)+N($H711)))</f>
        <v/>
      </c>
      <c r="M711" s="33" t="str">
        <f>IF(OR($A711="",$B711=""),"",IFERROR(IF(N(INDEX(Contratos!$N$5:$N$204,MATCH($B711,Contratos!$A$5:$A$204,0)))&lt;1,"",DATE(YEAR($A711),MONTH($A711),MIN(INDEX(Contratos!$N$5:$N$204,MATCH($B711,Contratos!$A$5:$A$204,0)),DAY(EOMONTH($A711,0))))),""))</f>
        <v/>
      </c>
    </row>
    <row r="712" spans="1:13" x14ac:dyDescent="0.25">
      <c r="A712" s="47"/>
      <c r="B712" s="36"/>
      <c r="C712" s="45" t="str">
        <f>IF($B712="","",IFERROR(INDEX(Contratos!$G$5:$G$204,MATCH($B712,Contratos!$A$5:$A$204,0)),""))</f>
        <v/>
      </c>
      <c r="D712" s="39"/>
      <c r="E712" s="45" t="str">
        <f>IF($B712="","",N($C712)+N($D712))</f>
        <v/>
      </c>
      <c r="F712" s="38"/>
      <c r="G712" s="30" t="str">
        <f>IF($M712="","",MAX(0,IF($F712="",TODAY(),$F712)-$M712))</f>
        <v/>
      </c>
      <c r="H712" s="45" t="str">
        <f>IF($B712="","",IF(N($G712)=0,0,ROUND(N($C712)*IFERROR(INDEX(Contratos!$O$5:$O$204,MATCH($B712,Contratos!$A$5:$A$204,0)),0)*$G712,0)))</f>
        <v/>
      </c>
      <c r="I712" s="39"/>
      <c r="J712" s="45" t="str">
        <f>IF($B712="","",N($E712)+N($H712)-N($I712))</f>
        <v/>
      </c>
      <c r="K712" s="46" t="str">
        <f>IF($B712="","",IF(N($I712)&lt;=0,"Pendiente",IF(N($J712)&lt;=0,"Pagado","Parcial")))</f>
        <v/>
      </c>
      <c r="L712" s="45" t="str">
        <f>IF($B712="","",MIN(N($I712),N($C712)+N($H712)))</f>
        <v/>
      </c>
      <c r="M712" s="33" t="str">
        <f>IF(OR($A712="",$B712=""),"",IFERROR(IF(N(INDEX(Contratos!$N$5:$N$204,MATCH($B712,Contratos!$A$5:$A$204,0)))&lt;1,"",DATE(YEAR($A712),MONTH($A712),MIN(INDEX(Contratos!$N$5:$N$204,MATCH($B712,Contratos!$A$5:$A$204,0)),DAY(EOMONTH($A712,0))))),""))</f>
        <v/>
      </c>
    </row>
    <row r="713" spans="1:13" x14ac:dyDescent="0.25">
      <c r="A713" s="44"/>
      <c r="B713" s="23"/>
      <c r="C713" s="45" t="str">
        <f>IF($B713="","",IFERROR(INDEX(Contratos!$G$5:$G$204,MATCH($B713,Contratos!$A$5:$A$204,0)),""))</f>
        <v/>
      </c>
      <c r="D713" s="26"/>
      <c r="E713" s="45" t="str">
        <f>IF($B713="","",N($C713)+N($D713))</f>
        <v/>
      </c>
      <c r="F713" s="25"/>
      <c r="G713" s="30" t="str">
        <f>IF($M713="","",MAX(0,IF($F713="",TODAY(),$F713)-$M713))</f>
        <v/>
      </c>
      <c r="H713" s="45" t="str">
        <f>IF($B713="","",IF(N($G713)=0,0,ROUND(N($C713)*IFERROR(INDEX(Contratos!$O$5:$O$204,MATCH($B713,Contratos!$A$5:$A$204,0)),0)*$G713,0)))</f>
        <v/>
      </c>
      <c r="I713" s="26"/>
      <c r="J713" s="45" t="str">
        <f>IF($B713="","",N($E713)+N($H713)-N($I713))</f>
        <v/>
      </c>
      <c r="K713" s="46" t="str">
        <f>IF($B713="","",IF(N($I713)&lt;=0,"Pendiente",IF(N($J713)&lt;=0,"Pagado","Parcial")))</f>
        <v/>
      </c>
      <c r="L713" s="45" t="str">
        <f>IF($B713="","",MIN(N($I713),N($C713)+N($H713)))</f>
        <v/>
      </c>
      <c r="M713" s="33" t="str">
        <f>IF(OR($A713="",$B713=""),"",IFERROR(IF(N(INDEX(Contratos!$N$5:$N$204,MATCH($B713,Contratos!$A$5:$A$204,0)))&lt;1,"",DATE(YEAR($A713),MONTH($A713),MIN(INDEX(Contratos!$N$5:$N$204,MATCH($B713,Contratos!$A$5:$A$204,0)),DAY(EOMONTH($A713,0))))),""))</f>
        <v/>
      </c>
    </row>
    <row r="714" spans="1:13" x14ac:dyDescent="0.25">
      <c r="A714" s="47"/>
      <c r="B714" s="36"/>
      <c r="C714" s="45" t="str">
        <f>IF($B714="","",IFERROR(INDEX(Contratos!$G$5:$G$204,MATCH($B714,Contratos!$A$5:$A$204,0)),""))</f>
        <v/>
      </c>
      <c r="D714" s="39"/>
      <c r="E714" s="45" t="str">
        <f>IF($B714="","",N($C714)+N($D714))</f>
        <v/>
      </c>
      <c r="F714" s="38"/>
      <c r="G714" s="30" t="str">
        <f>IF($M714="","",MAX(0,IF($F714="",TODAY(),$F714)-$M714))</f>
        <v/>
      </c>
      <c r="H714" s="45" t="str">
        <f>IF($B714="","",IF(N($G714)=0,0,ROUND(N($C714)*IFERROR(INDEX(Contratos!$O$5:$O$204,MATCH($B714,Contratos!$A$5:$A$204,0)),0)*$G714,0)))</f>
        <v/>
      </c>
      <c r="I714" s="39"/>
      <c r="J714" s="45" t="str">
        <f>IF($B714="","",N($E714)+N($H714)-N($I714))</f>
        <v/>
      </c>
      <c r="K714" s="46" t="str">
        <f>IF($B714="","",IF(N($I714)&lt;=0,"Pendiente",IF(N($J714)&lt;=0,"Pagado","Parcial")))</f>
        <v/>
      </c>
      <c r="L714" s="45" t="str">
        <f>IF($B714="","",MIN(N($I714),N($C714)+N($H714)))</f>
        <v/>
      </c>
      <c r="M714" s="33" t="str">
        <f>IF(OR($A714="",$B714=""),"",IFERROR(IF(N(INDEX(Contratos!$N$5:$N$204,MATCH($B714,Contratos!$A$5:$A$204,0)))&lt;1,"",DATE(YEAR($A714),MONTH($A714),MIN(INDEX(Contratos!$N$5:$N$204,MATCH($B714,Contratos!$A$5:$A$204,0)),DAY(EOMONTH($A714,0))))),""))</f>
        <v/>
      </c>
    </row>
    <row r="715" spans="1:13" x14ac:dyDescent="0.25">
      <c r="A715" s="44"/>
      <c r="B715" s="23"/>
      <c r="C715" s="45" t="str">
        <f>IF($B715="","",IFERROR(INDEX(Contratos!$G$5:$G$204,MATCH($B715,Contratos!$A$5:$A$204,0)),""))</f>
        <v/>
      </c>
      <c r="D715" s="26"/>
      <c r="E715" s="45" t="str">
        <f>IF($B715="","",N($C715)+N($D715))</f>
        <v/>
      </c>
      <c r="F715" s="25"/>
      <c r="G715" s="30" t="str">
        <f>IF($M715="","",MAX(0,IF($F715="",TODAY(),$F715)-$M715))</f>
        <v/>
      </c>
      <c r="H715" s="45" t="str">
        <f>IF($B715="","",IF(N($G715)=0,0,ROUND(N($C715)*IFERROR(INDEX(Contratos!$O$5:$O$204,MATCH($B715,Contratos!$A$5:$A$204,0)),0)*$G715,0)))</f>
        <v/>
      </c>
      <c r="I715" s="26"/>
      <c r="J715" s="45" t="str">
        <f>IF($B715="","",N($E715)+N($H715)-N($I715))</f>
        <v/>
      </c>
      <c r="K715" s="46" t="str">
        <f>IF($B715="","",IF(N($I715)&lt;=0,"Pendiente",IF(N($J715)&lt;=0,"Pagado","Parcial")))</f>
        <v/>
      </c>
      <c r="L715" s="45" t="str">
        <f>IF($B715="","",MIN(N($I715),N($C715)+N($H715)))</f>
        <v/>
      </c>
      <c r="M715" s="33" t="str">
        <f>IF(OR($A715="",$B715=""),"",IFERROR(IF(N(INDEX(Contratos!$N$5:$N$204,MATCH($B715,Contratos!$A$5:$A$204,0)))&lt;1,"",DATE(YEAR($A715),MONTH($A715),MIN(INDEX(Contratos!$N$5:$N$204,MATCH($B715,Contratos!$A$5:$A$204,0)),DAY(EOMONTH($A715,0))))),""))</f>
        <v/>
      </c>
    </row>
    <row r="716" spans="1:13" x14ac:dyDescent="0.25">
      <c r="A716" s="47"/>
      <c r="B716" s="36"/>
      <c r="C716" s="45" t="str">
        <f>IF($B716="","",IFERROR(INDEX(Contratos!$G$5:$G$204,MATCH($B716,Contratos!$A$5:$A$204,0)),""))</f>
        <v/>
      </c>
      <c r="D716" s="39"/>
      <c r="E716" s="45" t="str">
        <f>IF($B716="","",N($C716)+N($D716))</f>
        <v/>
      </c>
      <c r="F716" s="38"/>
      <c r="G716" s="30" t="str">
        <f>IF($M716="","",MAX(0,IF($F716="",TODAY(),$F716)-$M716))</f>
        <v/>
      </c>
      <c r="H716" s="45" t="str">
        <f>IF($B716="","",IF(N($G716)=0,0,ROUND(N($C716)*IFERROR(INDEX(Contratos!$O$5:$O$204,MATCH($B716,Contratos!$A$5:$A$204,0)),0)*$G716,0)))</f>
        <v/>
      </c>
      <c r="I716" s="39"/>
      <c r="J716" s="45" t="str">
        <f>IF($B716="","",N($E716)+N($H716)-N($I716))</f>
        <v/>
      </c>
      <c r="K716" s="46" t="str">
        <f>IF($B716="","",IF(N($I716)&lt;=0,"Pendiente",IF(N($J716)&lt;=0,"Pagado","Parcial")))</f>
        <v/>
      </c>
      <c r="L716" s="45" t="str">
        <f>IF($B716="","",MIN(N($I716),N($C716)+N($H716)))</f>
        <v/>
      </c>
      <c r="M716" s="33" t="str">
        <f>IF(OR($A716="",$B716=""),"",IFERROR(IF(N(INDEX(Contratos!$N$5:$N$204,MATCH($B716,Contratos!$A$5:$A$204,0)))&lt;1,"",DATE(YEAR($A716),MONTH($A716),MIN(INDEX(Contratos!$N$5:$N$204,MATCH($B716,Contratos!$A$5:$A$204,0)),DAY(EOMONTH($A716,0))))),""))</f>
        <v/>
      </c>
    </row>
    <row r="717" spans="1:13" x14ac:dyDescent="0.25">
      <c r="A717" s="44"/>
      <c r="B717" s="23"/>
      <c r="C717" s="45" t="str">
        <f>IF($B717="","",IFERROR(INDEX(Contratos!$G$5:$G$204,MATCH($B717,Contratos!$A$5:$A$204,0)),""))</f>
        <v/>
      </c>
      <c r="D717" s="26"/>
      <c r="E717" s="45" t="str">
        <f>IF($B717="","",N($C717)+N($D717))</f>
        <v/>
      </c>
      <c r="F717" s="25"/>
      <c r="G717" s="30" t="str">
        <f>IF($M717="","",MAX(0,IF($F717="",TODAY(),$F717)-$M717))</f>
        <v/>
      </c>
      <c r="H717" s="45" t="str">
        <f>IF($B717="","",IF(N($G717)=0,0,ROUND(N($C717)*IFERROR(INDEX(Contratos!$O$5:$O$204,MATCH($B717,Contratos!$A$5:$A$204,0)),0)*$G717,0)))</f>
        <v/>
      </c>
      <c r="I717" s="26"/>
      <c r="J717" s="45" t="str">
        <f>IF($B717="","",N($E717)+N($H717)-N($I717))</f>
        <v/>
      </c>
      <c r="K717" s="46" t="str">
        <f>IF($B717="","",IF(N($I717)&lt;=0,"Pendiente",IF(N($J717)&lt;=0,"Pagado","Parcial")))</f>
        <v/>
      </c>
      <c r="L717" s="45" t="str">
        <f>IF($B717="","",MIN(N($I717),N($C717)+N($H717)))</f>
        <v/>
      </c>
      <c r="M717" s="33" t="str">
        <f>IF(OR($A717="",$B717=""),"",IFERROR(IF(N(INDEX(Contratos!$N$5:$N$204,MATCH($B717,Contratos!$A$5:$A$204,0)))&lt;1,"",DATE(YEAR($A717),MONTH($A717),MIN(INDEX(Contratos!$N$5:$N$204,MATCH($B717,Contratos!$A$5:$A$204,0)),DAY(EOMONTH($A717,0))))),""))</f>
        <v/>
      </c>
    </row>
    <row r="718" spans="1:13" x14ac:dyDescent="0.25">
      <c r="A718" s="47"/>
      <c r="B718" s="36"/>
      <c r="C718" s="45" t="str">
        <f>IF($B718="","",IFERROR(INDEX(Contratos!$G$5:$G$204,MATCH($B718,Contratos!$A$5:$A$204,0)),""))</f>
        <v/>
      </c>
      <c r="D718" s="39"/>
      <c r="E718" s="45" t="str">
        <f>IF($B718="","",N($C718)+N($D718))</f>
        <v/>
      </c>
      <c r="F718" s="38"/>
      <c r="G718" s="30" t="str">
        <f>IF($M718="","",MAX(0,IF($F718="",TODAY(),$F718)-$M718))</f>
        <v/>
      </c>
      <c r="H718" s="45" t="str">
        <f>IF($B718="","",IF(N($G718)=0,0,ROUND(N($C718)*IFERROR(INDEX(Contratos!$O$5:$O$204,MATCH($B718,Contratos!$A$5:$A$204,0)),0)*$G718,0)))</f>
        <v/>
      </c>
      <c r="I718" s="39"/>
      <c r="J718" s="45" t="str">
        <f>IF($B718="","",N($E718)+N($H718)-N($I718))</f>
        <v/>
      </c>
      <c r="K718" s="46" t="str">
        <f>IF($B718="","",IF(N($I718)&lt;=0,"Pendiente",IF(N($J718)&lt;=0,"Pagado","Parcial")))</f>
        <v/>
      </c>
      <c r="L718" s="45" t="str">
        <f>IF($B718="","",MIN(N($I718),N($C718)+N($H718)))</f>
        <v/>
      </c>
      <c r="M718" s="33" t="str">
        <f>IF(OR($A718="",$B718=""),"",IFERROR(IF(N(INDEX(Contratos!$N$5:$N$204,MATCH($B718,Contratos!$A$5:$A$204,0)))&lt;1,"",DATE(YEAR($A718),MONTH($A718),MIN(INDEX(Contratos!$N$5:$N$204,MATCH($B718,Contratos!$A$5:$A$204,0)),DAY(EOMONTH($A718,0))))),""))</f>
        <v/>
      </c>
    </row>
    <row r="719" spans="1:13" x14ac:dyDescent="0.25">
      <c r="A719" s="44"/>
      <c r="B719" s="23"/>
      <c r="C719" s="45" t="str">
        <f>IF($B719="","",IFERROR(INDEX(Contratos!$G$5:$G$204,MATCH($B719,Contratos!$A$5:$A$204,0)),""))</f>
        <v/>
      </c>
      <c r="D719" s="26"/>
      <c r="E719" s="45" t="str">
        <f>IF($B719="","",N($C719)+N($D719))</f>
        <v/>
      </c>
      <c r="F719" s="25"/>
      <c r="G719" s="30" t="str">
        <f>IF($M719="","",MAX(0,IF($F719="",TODAY(),$F719)-$M719))</f>
        <v/>
      </c>
      <c r="H719" s="45" t="str">
        <f>IF($B719="","",IF(N($G719)=0,0,ROUND(N($C719)*IFERROR(INDEX(Contratos!$O$5:$O$204,MATCH($B719,Contratos!$A$5:$A$204,0)),0)*$G719,0)))</f>
        <v/>
      </c>
      <c r="I719" s="26"/>
      <c r="J719" s="45" t="str">
        <f>IF($B719="","",N($E719)+N($H719)-N($I719))</f>
        <v/>
      </c>
      <c r="K719" s="46" t="str">
        <f>IF($B719="","",IF(N($I719)&lt;=0,"Pendiente",IF(N($J719)&lt;=0,"Pagado","Parcial")))</f>
        <v/>
      </c>
      <c r="L719" s="45" t="str">
        <f>IF($B719="","",MIN(N($I719),N($C719)+N($H719)))</f>
        <v/>
      </c>
      <c r="M719" s="33" t="str">
        <f>IF(OR($A719="",$B719=""),"",IFERROR(IF(N(INDEX(Contratos!$N$5:$N$204,MATCH($B719,Contratos!$A$5:$A$204,0)))&lt;1,"",DATE(YEAR($A719),MONTH($A719),MIN(INDEX(Contratos!$N$5:$N$204,MATCH($B719,Contratos!$A$5:$A$204,0)),DAY(EOMONTH($A719,0))))),""))</f>
        <v/>
      </c>
    </row>
    <row r="720" spans="1:13" x14ac:dyDescent="0.25">
      <c r="A720" s="47"/>
      <c r="B720" s="36"/>
      <c r="C720" s="45" t="str">
        <f>IF($B720="","",IFERROR(INDEX(Contratos!$G$5:$G$204,MATCH($B720,Contratos!$A$5:$A$204,0)),""))</f>
        <v/>
      </c>
      <c r="D720" s="39"/>
      <c r="E720" s="45" t="str">
        <f>IF($B720="","",N($C720)+N($D720))</f>
        <v/>
      </c>
      <c r="F720" s="38"/>
      <c r="G720" s="30" t="str">
        <f>IF($M720="","",MAX(0,IF($F720="",TODAY(),$F720)-$M720))</f>
        <v/>
      </c>
      <c r="H720" s="45" t="str">
        <f>IF($B720="","",IF(N($G720)=0,0,ROUND(N($C720)*IFERROR(INDEX(Contratos!$O$5:$O$204,MATCH($B720,Contratos!$A$5:$A$204,0)),0)*$G720,0)))</f>
        <v/>
      </c>
      <c r="I720" s="39"/>
      <c r="J720" s="45" t="str">
        <f>IF($B720="","",N($E720)+N($H720)-N($I720))</f>
        <v/>
      </c>
      <c r="K720" s="46" t="str">
        <f>IF($B720="","",IF(N($I720)&lt;=0,"Pendiente",IF(N($J720)&lt;=0,"Pagado","Parcial")))</f>
        <v/>
      </c>
      <c r="L720" s="45" t="str">
        <f>IF($B720="","",MIN(N($I720),N($C720)+N($H720)))</f>
        <v/>
      </c>
      <c r="M720" s="33" t="str">
        <f>IF(OR($A720="",$B720=""),"",IFERROR(IF(N(INDEX(Contratos!$N$5:$N$204,MATCH($B720,Contratos!$A$5:$A$204,0)))&lt;1,"",DATE(YEAR($A720),MONTH($A720),MIN(INDEX(Contratos!$N$5:$N$204,MATCH($B720,Contratos!$A$5:$A$204,0)),DAY(EOMONTH($A720,0))))),""))</f>
        <v/>
      </c>
    </row>
    <row r="721" spans="1:13" x14ac:dyDescent="0.25">
      <c r="A721" s="44"/>
      <c r="B721" s="23"/>
      <c r="C721" s="45" t="str">
        <f>IF($B721="","",IFERROR(INDEX(Contratos!$G$5:$G$204,MATCH($B721,Contratos!$A$5:$A$204,0)),""))</f>
        <v/>
      </c>
      <c r="D721" s="26"/>
      <c r="E721" s="45" t="str">
        <f>IF($B721="","",N($C721)+N($D721))</f>
        <v/>
      </c>
      <c r="F721" s="25"/>
      <c r="G721" s="30" t="str">
        <f>IF($M721="","",MAX(0,IF($F721="",TODAY(),$F721)-$M721))</f>
        <v/>
      </c>
      <c r="H721" s="45" t="str">
        <f>IF($B721="","",IF(N($G721)=0,0,ROUND(N($C721)*IFERROR(INDEX(Contratos!$O$5:$O$204,MATCH($B721,Contratos!$A$5:$A$204,0)),0)*$G721,0)))</f>
        <v/>
      </c>
      <c r="I721" s="26"/>
      <c r="J721" s="45" t="str">
        <f>IF($B721="","",N($E721)+N($H721)-N($I721))</f>
        <v/>
      </c>
      <c r="K721" s="46" t="str">
        <f>IF($B721="","",IF(N($I721)&lt;=0,"Pendiente",IF(N($J721)&lt;=0,"Pagado","Parcial")))</f>
        <v/>
      </c>
      <c r="L721" s="45" t="str">
        <f>IF($B721="","",MIN(N($I721),N($C721)+N($H721)))</f>
        <v/>
      </c>
      <c r="M721" s="33" t="str">
        <f>IF(OR($A721="",$B721=""),"",IFERROR(IF(N(INDEX(Contratos!$N$5:$N$204,MATCH($B721,Contratos!$A$5:$A$204,0)))&lt;1,"",DATE(YEAR($A721),MONTH($A721),MIN(INDEX(Contratos!$N$5:$N$204,MATCH($B721,Contratos!$A$5:$A$204,0)),DAY(EOMONTH($A721,0))))),""))</f>
        <v/>
      </c>
    </row>
    <row r="722" spans="1:13" x14ac:dyDescent="0.25">
      <c r="A722" s="47"/>
      <c r="B722" s="36"/>
      <c r="C722" s="45" t="str">
        <f>IF($B722="","",IFERROR(INDEX(Contratos!$G$5:$G$204,MATCH($B722,Contratos!$A$5:$A$204,0)),""))</f>
        <v/>
      </c>
      <c r="D722" s="39"/>
      <c r="E722" s="45" t="str">
        <f>IF($B722="","",N($C722)+N($D722))</f>
        <v/>
      </c>
      <c r="F722" s="38"/>
      <c r="G722" s="30" t="str">
        <f>IF($M722="","",MAX(0,IF($F722="",TODAY(),$F722)-$M722))</f>
        <v/>
      </c>
      <c r="H722" s="45" t="str">
        <f>IF($B722="","",IF(N($G722)=0,0,ROUND(N($C722)*IFERROR(INDEX(Contratos!$O$5:$O$204,MATCH($B722,Contratos!$A$5:$A$204,0)),0)*$G722,0)))</f>
        <v/>
      </c>
      <c r="I722" s="39"/>
      <c r="J722" s="45" t="str">
        <f>IF($B722="","",N($E722)+N($H722)-N($I722))</f>
        <v/>
      </c>
      <c r="K722" s="46" t="str">
        <f>IF($B722="","",IF(N($I722)&lt;=0,"Pendiente",IF(N($J722)&lt;=0,"Pagado","Parcial")))</f>
        <v/>
      </c>
      <c r="L722" s="45" t="str">
        <f>IF($B722="","",MIN(N($I722),N($C722)+N($H722)))</f>
        <v/>
      </c>
      <c r="M722" s="33" t="str">
        <f>IF(OR($A722="",$B722=""),"",IFERROR(IF(N(INDEX(Contratos!$N$5:$N$204,MATCH($B722,Contratos!$A$5:$A$204,0)))&lt;1,"",DATE(YEAR($A722),MONTH($A722),MIN(INDEX(Contratos!$N$5:$N$204,MATCH($B722,Contratos!$A$5:$A$204,0)),DAY(EOMONTH($A722,0))))),""))</f>
        <v/>
      </c>
    </row>
    <row r="723" spans="1:13" x14ac:dyDescent="0.25">
      <c r="A723" s="44"/>
      <c r="B723" s="23"/>
      <c r="C723" s="45" t="str">
        <f>IF($B723="","",IFERROR(INDEX(Contratos!$G$5:$G$204,MATCH($B723,Contratos!$A$5:$A$204,0)),""))</f>
        <v/>
      </c>
      <c r="D723" s="26"/>
      <c r="E723" s="45" t="str">
        <f>IF($B723="","",N($C723)+N($D723))</f>
        <v/>
      </c>
      <c r="F723" s="25"/>
      <c r="G723" s="30" t="str">
        <f>IF($M723="","",MAX(0,IF($F723="",TODAY(),$F723)-$M723))</f>
        <v/>
      </c>
      <c r="H723" s="45" t="str">
        <f>IF($B723="","",IF(N($G723)=0,0,ROUND(N($C723)*IFERROR(INDEX(Contratos!$O$5:$O$204,MATCH($B723,Contratos!$A$5:$A$204,0)),0)*$G723,0)))</f>
        <v/>
      </c>
      <c r="I723" s="26"/>
      <c r="J723" s="45" t="str">
        <f>IF($B723="","",N($E723)+N($H723)-N($I723))</f>
        <v/>
      </c>
      <c r="K723" s="46" t="str">
        <f>IF($B723="","",IF(N($I723)&lt;=0,"Pendiente",IF(N($J723)&lt;=0,"Pagado","Parcial")))</f>
        <v/>
      </c>
      <c r="L723" s="45" t="str">
        <f>IF($B723="","",MIN(N($I723),N($C723)+N($H723)))</f>
        <v/>
      </c>
      <c r="M723" s="33" t="str">
        <f>IF(OR($A723="",$B723=""),"",IFERROR(IF(N(INDEX(Contratos!$N$5:$N$204,MATCH($B723,Contratos!$A$5:$A$204,0)))&lt;1,"",DATE(YEAR($A723),MONTH($A723),MIN(INDEX(Contratos!$N$5:$N$204,MATCH($B723,Contratos!$A$5:$A$204,0)),DAY(EOMONTH($A723,0))))),""))</f>
        <v/>
      </c>
    </row>
    <row r="724" spans="1:13" x14ac:dyDescent="0.25">
      <c r="A724" s="47"/>
      <c r="B724" s="36"/>
      <c r="C724" s="45" t="str">
        <f>IF($B724="","",IFERROR(INDEX(Contratos!$G$5:$G$204,MATCH($B724,Contratos!$A$5:$A$204,0)),""))</f>
        <v/>
      </c>
      <c r="D724" s="39"/>
      <c r="E724" s="45" t="str">
        <f>IF($B724="","",N($C724)+N($D724))</f>
        <v/>
      </c>
      <c r="F724" s="38"/>
      <c r="G724" s="30" t="str">
        <f>IF($M724="","",MAX(0,IF($F724="",TODAY(),$F724)-$M724))</f>
        <v/>
      </c>
      <c r="H724" s="45" t="str">
        <f>IF($B724="","",IF(N($G724)=0,0,ROUND(N($C724)*IFERROR(INDEX(Contratos!$O$5:$O$204,MATCH($B724,Contratos!$A$5:$A$204,0)),0)*$G724,0)))</f>
        <v/>
      </c>
      <c r="I724" s="39"/>
      <c r="J724" s="45" t="str">
        <f>IF($B724="","",N($E724)+N($H724)-N($I724))</f>
        <v/>
      </c>
      <c r="K724" s="46" t="str">
        <f>IF($B724="","",IF(N($I724)&lt;=0,"Pendiente",IF(N($J724)&lt;=0,"Pagado","Parcial")))</f>
        <v/>
      </c>
      <c r="L724" s="45" t="str">
        <f>IF($B724="","",MIN(N($I724),N($C724)+N($H724)))</f>
        <v/>
      </c>
      <c r="M724" s="33" t="str">
        <f>IF(OR($A724="",$B724=""),"",IFERROR(IF(N(INDEX(Contratos!$N$5:$N$204,MATCH($B724,Contratos!$A$5:$A$204,0)))&lt;1,"",DATE(YEAR($A724),MONTH($A724),MIN(INDEX(Contratos!$N$5:$N$204,MATCH($B724,Contratos!$A$5:$A$204,0)),DAY(EOMONTH($A724,0))))),""))</f>
        <v/>
      </c>
    </row>
    <row r="725" spans="1:13" x14ac:dyDescent="0.25">
      <c r="A725" s="44"/>
      <c r="B725" s="23"/>
      <c r="C725" s="45" t="str">
        <f>IF($B725="","",IFERROR(INDEX(Contratos!$G$5:$G$204,MATCH($B725,Contratos!$A$5:$A$204,0)),""))</f>
        <v/>
      </c>
      <c r="D725" s="26"/>
      <c r="E725" s="45" t="str">
        <f>IF($B725="","",N($C725)+N($D725))</f>
        <v/>
      </c>
      <c r="F725" s="25"/>
      <c r="G725" s="30" t="str">
        <f>IF($M725="","",MAX(0,IF($F725="",TODAY(),$F725)-$M725))</f>
        <v/>
      </c>
      <c r="H725" s="45" t="str">
        <f>IF($B725="","",IF(N($G725)=0,0,ROUND(N($C725)*IFERROR(INDEX(Contratos!$O$5:$O$204,MATCH($B725,Contratos!$A$5:$A$204,0)),0)*$G725,0)))</f>
        <v/>
      </c>
      <c r="I725" s="26"/>
      <c r="J725" s="45" t="str">
        <f>IF($B725="","",N($E725)+N($H725)-N($I725))</f>
        <v/>
      </c>
      <c r="K725" s="46" t="str">
        <f>IF($B725="","",IF(N($I725)&lt;=0,"Pendiente",IF(N($J725)&lt;=0,"Pagado","Parcial")))</f>
        <v/>
      </c>
      <c r="L725" s="45" t="str">
        <f>IF($B725="","",MIN(N($I725),N($C725)+N($H725)))</f>
        <v/>
      </c>
      <c r="M725" s="33" t="str">
        <f>IF(OR($A725="",$B725=""),"",IFERROR(IF(N(INDEX(Contratos!$N$5:$N$204,MATCH($B725,Contratos!$A$5:$A$204,0)))&lt;1,"",DATE(YEAR($A725),MONTH($A725),MIN(INDEX(Contratos!$N$5:$N$204,MATCH($B725,Contratos!$A$5:$A$204,0)),DAY(EOMONTH($A725,0))))),""))</f>
        <v/>
      </c>
    </row>
    <row r="726" spans="1:13" x14ac:dyDescent="0.25">
      <c r="A726" s="47"/>
      <c r="B726" s="36"/>
      <c r="C726" s="45" t="str">
        <f>IF($B726="","",IFERROR(INDEX(Contratos!$G$5:$G$204,MATCH($B726,Contratos!$A$5:$A$204,0)),""))</f>
        <v/>
      </c>
      <c r="D726" s="39"/>
      <c r="E726" s="45" t="str">
        <f>IF($B726="","",N($C726)+N($D726))</f>
        <v/>
      </c>
      <c r="F726" s="38"/>
      <c r="G726" s="30" t="str">
        <f>IF($M726="","",MAX(0,IF($F726="",TODAY(),$F726)-$M726))</f>
        <v/>
      </c>
      <c r="H726" s="45" t="str">
        <f>IF($B726="","",IF(N($G726)=0,0,ROUND(N($C726)*IFERROR(INDEX(Contratos!$O$5:$O$204,MATCH($B726,Contratos!$A$5:$A$204,0)),0)*$G726,0)))</f>
        <v/>
      </c>
      <c r="I726" s="39"/>
      <c r="J726" s="45" t="str">
        <f>IF($B726="","",N($E726)+N($H726)-N($I726))</f>
        <v/>
      </c>
      <c r="K726" s="46" t="str">
        <f>IF($B726="","",IF(N($I726)&lt;=0,"Pendiente",IF(N($J726)&lt;=0,"Pagado","Parcial")))</f>
        <v/>
      </c>
      <c r="L726" s="45" t="str">
        <f>IF($B726="","",MIN(N($I726),N($C726)+N($H726)))</f>
        <v/>
      </c>
      <c r="M726" s="33" t="str">
        <f>IF(OR($A726="",$B726=""),"",IFERROR(IF(N(INDEX(Contratos!$N$5:$N$204,MATCH($B726,Contratos!$A$5:$A$204,0)))&lt;1,"",DATE(YEAR($A726),MONTH($A726),MIN(INDEX(Contratos!$N$5:$N$204,MATCH($B726,Contratos!$A$5:$A$204,0)),DAY(EOMONTH($A726,0))))),""))</f>
        <v/>
      </c>
    </row>
    <row r="727" spans="1:13" x14ac:dyDescent="0.25">
      <c r="A727" s="44"/>
      <c r="B727" s="23"/>
      <c r="C727" s="45" t="str">
        <f>IF($B727="","",IFERROR(INDEX(Contratos!$G$5:$G$204,MATCH($B727,Contratos!$A$5:$A$204,0)),""))</f>
        <v/>
      </c>
      <c r="D727" s="26"/>
      <c r="E727" s="45" t="str">
        <f>IF($B727="","",N($C727)+N($D727))</f>
        <v/>
      </c>
      <c r="F727" s="25"/>
      <c r="G727" s="30" t="str">
        <f>IF($M727="","",MAX(0,IF($F727="",TODAY(),$F727)-$M727))</f>
        <v/>
      </c>
      <c r="H727" s="45" t="str">
        <f>IF($B727="","",IF(N($G727)=0,0,ROUND(N($C727)*IFERROR(INDEX(Contratos!$O$5:$O$204,MATCH($B727,Contratos!$A$5:$A$204,0)),0)*$G727,0)))</f>
        <v/>
      </c>
      <c r="I727" s="26"/>
      <c r="J727" s="45" t="str">
        <f>IF($B727="","",N($E727)+N($H727)-N($I727))</f>
        <v/>
      </c>
      <c r="K727" s="46" t="str">
        <f>IF($B727="","",IF(N($I727)&lt;=0,"Pendiente",IF(N($J727)&lt;=0,"Pagado","Parcial")))</f>
        <v/>
      </c>
      <c r="L727" s="45" t="str">
        <f>IF($B727="","",MIN(N($I727),N($C727)+N($H727)))</f>
        <v/>
      </c>
      <c r="M727" s="33" t="str">
        <f>IF(OR($A727="",$B727=""),"",IFERROR(IF(N(INDEX(Contratos!$N$5:$N$204,MATCH($B727,Contratos!$A$5:$A$204,0)))&lt;1,"",DATE(YEAR($A727),MONTH($A727),MIN(INDEX(Contratos!$N$5:$N$204,MATCH($B727,Contratos!$A$5:$A$204,0)),DAY(EOMONTH($A727,0))))),""))</f>
        <v/>
      </c>
    </row>
    <row r="728" spans="1:13" x14ac:dyDescent="0.25">
      <c r="A728" s="47"/>
      <c r="B728" s="36"/>
      <c r="C728" s="45" t="str">
        <f>IF($B728="","",IFERROR(INDEX(Contratos!$G$5:$G$204,MATCH($B728,Contratos!$A$5:$A$204,0)),""))</f>
        <v/>
      </c>
      <c r="D728" s="39"/>
      <c r="E728" s="45" t="str">
        <f>IF($B728="","",N($C728)+N($D728))</f>
        <v/>
      </c>
      <c r="F728" s="38"/>
      <c r="G728" s="30" t="str">
        <f>IF($M728="","",MAX(0,IF($F728="",TODAY(),$F728)-$M728))</f>
        <v/>
      </c>
      <c r="H728" s="45" t="str">
        <f>IF($B728="","",IF(N($G728)=0,0,ROUND(N($C728)*IFERROR(INDEX(Contratos!$O$5:$O$204,MATCH($B728,Contratos!$A$5:$A$204,0)),0)*$G728,0)))</f>
        <v/>
      </c>
      <c r="I728" s="39"/>
      <c r="J728" s="45" t="str">
        <f>IF($B728="","",N($E728)+N($H728)-N($I728))</f>
        <v/>
      </c>
      <c r="K728" s="46" t="str">
        <f>IF($B728="","",IF(N($I728)&lt;=0,"Pendiente",IF(N($J728)&lt;=0,"Pagado","Parcial")))</f>
        <v/>
      </c>
      <c r="L728" s="45" t="str">
        <f>IF($B728="","",MIN(N($I728),N($C728)+N($H728)))</f>
        <v/>
      </c>
      <c r="M728" s="33" t="str">
        <f>IF(OR($A728="",$B728=""),"",IFERROR(IF(N(INDEX(Contratos!$N$5:$N$204,MATCH($B728,Contratos!$A$5:$A$204,0)))&lt;1,"",DATE(YEAR($A728),MONTH($A728),MIN(INDEX(Contratos!$N$5:$N$204,MATCH($B728,Contratos!$A$5:$A$204,0)),DAY(EOMONTH($A728,0))))),""))</f>
        <v/>
      </c>
    </row>
    <row r="729" spans="1:13" x14ac:dyDescent="0.25">
      <c r="A729" s="44"/>
      <c r="B729" s="23"/>
      <c r="C729" s="45" t="str">
        <f>IF($B729="","",IFERROR(INDEX(Contratos!$G$5:$G$204,MATCH($B729,Contratos!$A$5:$A$204,0)),""))</f>
        <v/>
      </c>
      <c r="D729" s="26"/>
      <c r="E729" s="45" t="str">
        <f>IF($B729="","",N($C729)+N($D729))</f>
        <v/>
      </c>
      <c r="F729" s="25"/>
      <c r="G729" s="30" t="str">
        <f>IF($M729="","",MAX(0,IF($F729="",TODAY(),$F729)-$M729))</f>
        <v/>
      </c>
      <c r="H729" s="45" t="str">
        <f>IF($B729="","",IF(N($G729)=0,0,ROUND(N($C729)*IFERROR(INDEX(Contratos!$O$5:$O$204,MATCH($B729,Contratos!$A$5:$A$204,0)),0)*$G729,0)))</f>
        <v/>
      </c>
      <c r="I729" s="26"/>
      <c r="J729" s="45" t="str">
        <f>IF($B729="","",N($E729)+N($H729)-N($I729))</f>
        <v/>
      </c>
      <c r="K729" s="46" t="str">
        <f>IF($B729="","",IF(N($I729)&lt;=0,"Pendiente",IF(N($J729)&lt;=0,"Pagado","Parcial")))</f>
        <v/>
      </c>
      <c r="L729" s="45" t="str">
        <f>IF($B729="","",MIN(N($I729),N($C729)+N($H729)))</f>
        <v/>
      </c>
      <c r="M729" s="33" t="str">
        <f>IF(OR($A729="",$B729=""),"",IFERROR(IF(N(INDEX(Contratos!$N$5:$N$204,MATCH($B729,Contratos!$A$5:$A$204,0)))&lt;1,"",DATE(YEAR($A729),MONTH($A729),MIN(INDEX(Contratos!$N$5:$N$204,MATCH($B729,Contratos!$A$5:$A$204,0)),DAY(EOMONTH($A729,0))))),""))</f>
        <v/>
      </c>
    </row>
    <row r="730" spans="1:13" x14ac:dyDescent="0.25">
      <c r="A730" s="47"/>
      <c r="B730" s="36"/>
      <c r="C730" s="45" t="str">
        <f>IF($B730="","",IFERROR(INDEX(Contratos!$G$5:$G$204,MATCH($B730,Contratos!$A$5:$A$204,0)),""))</f>
        <v/>
      </c>
      <c r="D730" s="39"/>
      <c r="E730" s="45" t="str">
        <f>IF($B730="","",N($C730)+N($D730))</f>
        <v/>
      </c>
      <c r="F730" s="38"/>
      <c r="G730" s="30" t="str">
        <f>IF($M730="","",MAX(0,IF($F730="",TODAY(),$F730)-$M730))</f>
        <v/>
      </c>
      <c r="H730" s="45" t="str">
        <f>IF($B730="","",IF(N($G730)=0,0,ROUND(N($C730)*IFERROR(INDEX(Contratos!$O$5:$O$204,MATCH($B730,Contratos!$A$5:$A$204,0)),0)*$G730,0)))</f>
        <v/>
      </c>
      <c r="I730" s="39"/>
      <c r="J730" s="45" t="str">
        <f>IF($B730="","",N($E730)+N($H730)-N($I730))</f>
        <v/>
      </c>
      <c r="K730" s="46" t="str">
        <f>IF($B730="","",IF(N($I730)&lt;=0,"Pendiente",IF(N($J730)&lt;=0,"Pagado","Parcial")))</f>
        <v/>
      </c>
      <c r="L730" s="45" t="str">
        <f>IF($B730="","",MIN(N($I730),N($C730)+N($H730)))</f>
        <v/>
      </c>
      <c r="M730" s="33" t="str">
        <f>IF(OR($A730="",$B730=""),"",IFERROR(IF(N(INDEX(Contratos!$N$5:$N$204,MATCH($B730,Contratos!$A$5:$A$204,0)))&lt;1,"",DATE(YEAR($A730),MONTH($A730),MIN(INDEX(Contratos!$N$5:$N$204,MATCH($B730,Contratos!$A$5:$A$204,0)),DAY(EOMONTH($A730,0))))),""))</f>
        <v/>
      </c>
    </row>
    <row r="731" spans="1:13" x14ac:dyDescent="0.25">
      <c r="A731" s="44"/>
      <c r="B731" s="23"/>
      <c r="C731" s="45" t="str">
        <f>IF($B731="","",IFERROR(INDEX(Contratos!$G$5:$G$204,MATCH($B731,Contratos!$A$5:$A$204,0)),""))</f>
        <v/>
      </c>
      <c r="D731" s="26"/>
      <c r="E731" s="45" t="str">
        <f>IF($B731="","",N($C731)+N($D731))</f>
        <v/>
      </c>
      <c r="F731" s="25"/>
      <c r="G731" s="30" t="str">
        <f>IF($M731="","",MAX(0,IF($F731="",TODAY(),$F731)-$M731))</f>
        <v/>
      </c>
      <c r="H731" s="45" t="str">
        <f>IF($B731="","",IF(N($G731)=0,0,ROUND(N($C731)*IFERROR(INDEX(Contratos!$O$5:$O$204,MATCH($B731,Contratos!$A$5:$A$204,0)),0)*$G731,0)))</f>
        <v/>
      </c>
      <c r="I731" s="26"/>
      <c r="J731" s="45" t="str">
        <f>IF($B731="","",N($E731)+N($H731)-N($I731))</f>
        <v/>
      </c>
      <c r="K731" s="46" t="str">
        <f>IF($B731="","",IF(N($I731)&lt;=0,"Pendiente",IF(N($J731)&lt;=0,"Pagado","Parcial")))</f>
        <v/>
      </c>
      <c r="L731" s="45" t="str">
        <f>IF($B731="","",MIN(N($I731),N($C731)+N($H731)))</f>
        <v/>
      </c>
      <c r="M731" s="33" t="str">
        <f>IF(OR($A731="",$B731=""),"",IFERROR(IF(N(INDEX(Contratos!$N$5:$N$204,MATCH($B731,Contratos!$A$5:$A$204,0)))&lt;1,"",DATE(YEAR($A731),MONTH($A731),MIN(INDEX(Contratos!$N$5:$N$204,MATCH($B731,Contratos!$A$5:$A$204,0)),DAY(EOMONTH($A731,0))))),""))</f>
        <v/>
      </c>
    </row>
    <row r="732" spans="1:13" x14ac:dyDescent="0.25">
      <c r="A732" s="47"/>
      <c r="B732" s="36"/>
      <c r="C732" s="45" t="str">
        <f>IF($B732="","",IFERROR(INDEX(Contratos!$G$5:$G$204,MATCH($B732,Contratos!$A$5:$A$204,0)),""))</f>
        <v/>
      </c>
      <c r="D732" s="39"/>
      <c r="E732" s="45" t="str">
        <f>IF($B732="","",N($C732)+N($D732))</f>
        <v/>
      </c>
      <c r="F732" s="38"/>
      <c r="G732" s="30" t="str">
        <f>IF($M732="","",MAX(0,IF($F732="",TODAY(),$F732)-$M732))</f>
        <v/>
      </c>
      <c r="H732" s="45" t="str">
        <f>IF($B732="","",IF(N($G732)=0,0,ROUND(N($C732)*IFERROR(INDEX(Contratos!$O$5:$O$204,MATCH($B732,Contratos!$A$5:$A$204,0)),0)*$G732,0)))</f>
        <v/>
      </c>
      <c r="I732" s="39"/>
      <c r="J732" s="45" t="str">
        <f>IF($B732="","",N($E732)+N($H732)-N($I732))</f>
        <v/>
      </c>
      <c r="K732" s="46" t="str">
        <f>IF($B732="","",IF(N($I732)&lt;=0,"Pendiente",IF(N($J732)&lt;=0,"Pagado","Parcial")))</f>
        <v/>
      </c>
      <c r="L732" s="45" t="str">
        <f>IF($B732="","",MIN(N($I732),N($C732)+N($H732)))</f>
        <v/>
      </c>
      <c r="M732" s="33" t="str">
        <f>IF(OR($A732="",$B732=""),"",IFERROR(IF(N(INDEX(Contratos!$N$5:$N$204,MATCH($B732,Contratos!$A$5:$A$204,0)))&lt;1,"",DATE(YEAR($A732),MONTH($A732),MIN(INDEX(Contratos!$N$5:$N$204,MATCH($B732,Contratos!$A$5:$A$204,0)),DAY(EOMONTH($A732,0))))),""))</f>
        <v/>
      </c>
    </row>
    <row r="733" spans="1:13" x14ac:dyDescent="0.25">
      <c r="A733" s="44"/>
      <c r="B733" s="23"/>
      <c r="C733" s="45" t="str">
        <f>IF($B733="","",IFERROR(INDEX(Contratos!$G$5:$G$204,MATCH($B733,Contratos!$A$5:$A$204,0)),""))</f>
        <v/>
      </c>
      <c r="D733" s="26"/>
      <c r="E733" s="45" t="str">
        <f>IF($B733="","",N($C733)+N($D733))</f>
        <v/>
      </c>
      <c r="F733" s="25"/>
      <c r="G733" s="30" t="str">
        <f>IF($M733="","",MAX(0,IF($F733="",TODAY(),$F733)-$M733))</f>
        <v/>
      </c>
      <c r="H733" s="45" t="str">
        <f>IF($B733="","",IF(N($G733)=0,0,ROUND(N($C733)*IFERROR(INDEX(Contratos!$O$5:$O$204,MATCH($B733,Contratos!$A$5:$A$204,0)),0)*$G733,0)))</f>
        <v/>
      </c>
      <c r="I733" s="26"/>
      <c r="J733" s="45" t="str">
        <f>IF($B733="","",N($E733)+N($H733)-N($I733))</f>
        <v/>
      </c>
      <c r="K733" s="46" t="str">
        <f>IF($B733="","",IF(N($I733)&lt;=0,"Pendiente",IF(N($J733)&lt;=0,"Pagado","Parcial")))</f>
        <v/>
      </c>
      <c r="L733" s="45" t="str">
        <f>IF($B733="","",MIN(N($I733),N($C733)+N($H733)))</f>
        <v/>
      </c>
      <c r="M733" s="33" t="str">
        <f>IF(OR($A733="",$B733=""),"",IFERROR(IF(N(INDEX(Contratos!$N$5:$N$204,MATCH($B733,Contratos!$A$5:$A$204,0)))&lt;1,"",DATE(YEAR($A733),MONTH($A733),MIN(INDEX(Contratos!$N$5:$N$204,MATCH($B733,Contratos!$A$5:$A$204,0)),DAY(EOMONTH($A733,0))))),""))</f>
        <v/>
      </c>
    </row>
    <row r="734" spans="1:13" x14ac:dyDescent="0.25">
      <c r="A734" s="47"/>
      <c r="B734" s="36"/>
      <c r="C734" s="45" t="str">
        <f>IF($B734="","",IFERROR(INDEX(Contratos!$G$5:$G$204,MATCH($B734,Contratos!$A$5:$A$204,0)),""))</f>
        <v/>
      </c>
      <c r="D734" s="39"/>
      <c r="E734" s="45" t="str">
        <f>IF($B734="","",N($C734)+N($D734))</f>
        <v/>
      </c>
      <c r="F734" s="38"/>
      <c r="G734" s="30" t="str">
        <f>IF($M734="","",MAX(0,IF($F734="",TODAY(),$F734)-$M734))</f>
        <v/>
      </c>
      <c r="H734" s="45" t="str">
        <f>IF($B734="","",IF(N($G734)=0,0,ROUND(N($C734)*IFERROR(INDEX(Contratos!$O$5:$O$204,MATCH($B734,Contratos!$A$5:$A$204,0)),0)*$G734,0)))</f>
        <v/>
      </c>
      <c r="I734" s="39"/>
      <c r="J734" s="45" t="str">
        <f>IF($B734="","",N($E734)+N($H734)-N($I734))</f>
        <v/>
      </c>
      <c r="K734" s="46" t="str">
        <f>IF($B734="","",IF(N($I734)&lt;=0,"Pendiente",IF(N($J734)&lt;=0,"Pagado","Parcial")))</f>
        <v/>
      </c>
      <c r="L734" s="45" t="str">
        <f>IF($B734="","",MIN(N($I734),N($C734)+N($H734)))</f>
        <v/>
      </c>
      <c r="M734" s="33" t="str">
        <f>IF(OR($A734="",$B734=""),"",IFERROR(IF(N(INDEX(Contratos!$N$5:$N$204,MATCH($B734,Contratos!$A$5:$A$204,0)))&lt;1,"",DATE(YEAR($A734),MONTH($A734),MIN(INDEX(Contratos!$N$5:$N$204,MATCH($B734,Contratos!$A$5:$A$204,0)),DAY(EOMONTH($A734,0))))),""))</f>
        <v/>
      </c>
    </row>
    <row r="735" spans="1:13" x14ac:dyDescent="0.25">
      <c r="A735" s="44"/>
      <c r="B735" s="23"/>
      <c r="C735" s="45" t="str">
        <f>IF($B735="","",IFERROR(INDEX(Contratos!$G$5:$G$204,MATCH($B735,Contratos!$A$5:$A$204,0)),""))</f>
        <v/>
      </c>
      <c r="D735" s="26"/>
      <c r="E735" s="45" t="str">
        <f>IF($B735="","",N($C735)+N($D735))</f>
        <v/>
      </c>
      <c r="F735" s="25"/>
      <c r="G735" s="30" t="str">
        <f>IF($M735="","",MAX(0,IF($F735="",TODAY(),$F735)-$M735))</f>
        <v/>
      </c>
      <c r="H735" s="45" t="str">
        <f>IF($B735="","",IF(N($G735)=0,0,ROUND(N($C735)*IFERROR(INDEX(Contratos!$O$5:$O$204,MATCH($B735,Contratos!$A$5:$A$204,0)),0)*$G735,0)))</f>
        <v/>
      </c>
      <c r="I735" s="26"/>
      <c r="J735" s="45" t="str">
        <f>IF($B735="","",N($E735)+N($H735)-N($I735))</f>
        <v/>
      </c>
      <c r="K735" s="46" t="str">
        <f>IF($B735="","",IF(N($I735)&lt;=0,"Pendiente",IF(N($J735)&lt;=0,"Pagado","Parcial")))</f>
        <v/>
      </c>
      <c r="L735" s="45" t="str">
        <f>IF($B735="","",MIN(N($I735),N($C735)+N($H735)))</f>
        <v/>
      </c>
      <c r="M735" s="33" t="str">
        <f>IF(OR($A735="",$B735=""),"",IFERROR(IF(N(INDEX(Contratos!$N$5:$N$204,MATCH($B735,Contratos!$A$5:$A$204,0)))&lt;1,"",DATE(YEAR($A735),MONTH($A735),MIN(INDEX(Contratos!$N$5:$N$204,MATCH($B735,Contratos!$A$5:$A$204,0)),DAY(EOMONTH($A735,0))))),""))</f>
        <v/>
      </c>
    </row>
    <row r="736" spans="1:13" x14ac:dyDescent="0.25">
      <c r="A736" s="47"/>
      <c r="B736" s="36"/>
      <c r="C736" s="45" t="str">
        <f>IF($B736="","",IFERROR(INDEX(Contratos!$G$5:$G$204,MATCH($B736,Contratos!$A$5:$A$204,0)),""))</f>
        <v/>
      </c>
      <c r="D736" s="39"/>
      <c r="E736" s="45" t="str">
        <f>IF($B736="","",N($C736)+N($D736))</f>
        <v/>
      </c>
      <c r="F736" s="38"/>
      <c r="G736" s="30" t="str">
        <f>IF($M736="","",MAX(0,IF($F736="",TODAY(),$F736)-$M736))</f>
        <v/>
      </c>
      <c r="H736" s="45" t="str">
        <f>IF($B736="","",IF(N($G736)=0,0,ROUND(N($C736)*IFERROR(INDEX(Contratos!$O$5:$O$204,MATCH($B736,Contratos!$A$5:$A$204,0)),0)*$G736,0)))</f>
        <v/>
      </c>
      <c r="I736" s="39"/>
      <c r="J736" s="45" t="str">
        <f>IF($B736="","",N($E736)+N($H736)-N($I736))</f>
        <v/>
      </c>
      <c r="K736" s="46" t="str">
        <f>IF($B736="","",IF(N($I736)&lt;=0,"Pendiente",IF(N($J736)&lt;=0,"Pagado","Parcial")))</f>
        <v/>
      </c>
      <c r="L736" s="45" t="str">
        <f>IF($B736="","",MIN(N($I736),N($C736)+N($H736)))</f>
        <v/>
      </c>
      <c r="M736" s="33" t="str">
        <f>IF(OR($A736="",$B736=""),"",IFERROR(IF(N(INDEX(Contratos!$N$5:$N$204,MATCH($B736,Contratos!$A$5:$A$204,0)))&lt;1,"",DATE(YEAR($A736),MONTH($A736),MIN(INDEX(Contratos!$N$5:$N$204,MATCH($B736,Contratos!$A$5:$A$204,0)),DAY(EOMONTH($A736,0))))),""))</f>
        <v/>
      </c>
    </row>
    <row r="737" spans="1:13" x14ac:dyDescent="0.25">
      <c r="A737" s="44"/>
      <c r="B737" s="23"/>
      <c r="C737" s="45" t="str">
        <f>IF($B737="","",IFERROR(INDEX(Contratos!$G$5:$G$204,MATCH($B737,Contratos!$A$5:$A$204,0)),""))</f>
        <v/>
      </c>
      <c r="D737" s="26"/>
      <c r="E737" s="45" t="str">
        <f>IF($B737="","",N($C737)+N($D737))</f>
        <v/>
      </c>
      <c r="F737" s="25"/>
      <c r="G737" s="30" t="str">
        <f>IF($M737="","",MAX(0,IF($F737="",TODAY(),$F737)-$M737))</f>
        <v/>
      </c>
      <c r="H737" s="45" t="str">
        <f>IF($B737="","",IF(N($G737)=0,0,ROUND(N($C737)*IFERROR(INDEX(Contratos!$O$5:$O$204,MATCH($B737,Contratos!$A$5:$A$204,0)),0)*$G737,0)))</f>
        <v/>
      </c>
      <c r="I737" s="26"/>
      <c r="J737" s="45" t="str">
        <f>IF($B737="","",N($E737)+N($H737)-N($I737))</f>
        <v/>
      </c>
      <c r="K737" s="46" t="str">
        <f>IF($B737="","",IF(N($I737)&lt;=0,"Pendiente",IF(N($J737)&lt;=0,"Pagado","Parcial")))</f>
        <v/>
      </c>
      <c r="L737" s="45" t="str">
        <f>IF($B737="","",MIN(N($I737),N($C737)+N($H737)))</f>
        <v/>
      </c>
      <c r="M737" s="33" t="str">
        <f>IF(OR($A737="",$B737=""),"",IFERROR(IF(N(INDEX(Contratos!$N$5:$N$204,MATCH($B737,Contratos!$A$5:$A$204,0)))&lt;1,"",DATE(YEAR($A737),MONTH($A737),MIN(INDEX(Contratos!$N$5:$N$204,MATCH($B737,Contratos!$A$5:$A$204,0)),DAY(EOMONTH($A737,0))))),""))</f>
        <v/>
      </c>
    </row>
    <row r="738" spans="1:13" x14ac:dyDescent="0.25">
      <c r="A738" s="47"/>
      <c r="B738" s="36"/>
      <c r="C738" s="45" t="str">
        <f>IF($B738="","",IFERROR(INDEX(Contratos!$G$5:$G$204,MATCH($B738,Contratos!$A$5:$A$204,0)),""))</f>
        <v/>
      </c>
      <c r="D738" s="39"/>
      <c r="E738" s="45" t="str">
        <f>IF($B738="","",N($C738)+N($D738))</f>
        <v/>
      </c>
      <c r="F738" s="38"/>
      <c r="G738" s="30" t="str">
        <f>IF($M738="","",MAX(0,IF($F738="",TODAY(),$F738)-$M738))</f>
        <v/>
      </c>
      <c r="H738" s="45" t="str">
        <f>IF($B738="","",IF(N($G738)=0,0,ROUND(N($C738)*IFERROR(INDEX(Contratos!$O$5:$O$204,MATCH($B738,Contratos!$A$5:$A$204,0)),0)*$G738,0)))</f>
        <v/>
      </c>
      <c r="I738" s="39"/>
      <c r="J738" s="45" t="str">
        <f>IF($B738="","",N($E738)+N($H738)-N($I738))</f>
        <v/>
      </c>
      <c r="K738" s="46" t="str">
        <f>IF($B738="","",IF(N($I738)&lt;=0,"Pendiente",IF(N($J738)&lt;=0,"Pagado","Parcial")))</f>
        <v/>
      </c>
      <c r="L738" s="45" t="str">
        <f>IF($B738="","",MIN(N($I738),N($C738)+N($H738)))</f>
        <v/>
      </c>
      <c r="M738" s="33" t="str">
        <f>IF(OR($A738="",$B738=""),"",IFERROR(IF(N(INDEX(Contratos!$N$5:$N$204,MATCH($B738,Contratos!$A$5:$A$204,0)))&lt;1,"",DATE(YEAR($A738),MONTH($A738),MIN(INDEX(Contratos!$N$5:$N$204,MATCH($B738,Contratos!$A$5:$A$204,0)),DAY(EOMONTH($A738,0))))),""))</f>
        <v/>
      </c>
    </row>
    <row r="739" spans="1:13" x14ac:dyDescent="0.25">
      <c r="A739" s="44"/>
      <c r="B739" s="23"/>
      <c r="C739" s="45" t="str">
        <f>IF($B739="","",IFERROR(INDEX(Contratos!$G$5:$G$204,MATCH($B739,Contratos!$A$5:$A$204,0)),""))</f>
        <v/>
      </c>
      <c r="D739" s="26"/>
      <c r="E739" s="45" t="str">
        <f>IF($B739="","",N($C739)+N($D739))</f>
        <v/>
      </c>
      <c r="F739" s="25"/>
      <c r="G739" s="30" t="str">
        <f>IF($M739="","",MAX(0,IF($F739="",TODAY(),$F739)-$M739))</f>
        <v/>
      </c>
      <c r="H739" s="45" t="str">
        <f>IF($B739="","",IF(N($G739)=0,0,ROUND(N($C739)*IFERROR(INDEX(Contratos!$O$5:$O$204,MATCH($B739,Contratos!$A$5:$A$204,0)),0)*$G739,0)))</f>
        <v/>
      </c>
      <c r="I739" s="26"/>
      <c r="J739" s="45" t="str">
        <f>IF($B739="","",N($E739)+N($H739)-N($I739))</f>
        <v/>
      </c>
      <c r="K739" s="46" t="str">
        <f>IF($B739="","",IF(N($I739)&lt;=0,"Pendiente",IF(N($J739)&lt;=0,"Pagado","Parcial")))</f>
        <v/>
      </c>
      <c r="L739" s="45" t="str">
        <f>IF($B739="","",MIN(N($I739),N($C739)+N($H739)))</f>
        <v/>
      </c>
      <c r="M739" s="33" t="str">
        <f>IF(OR($A739="",$B739=""),"",IFERROR(IF(N(INDEX(Contratos!$N$5:$N$204,MATCH($B739,Contratos!$A$5:$A$204,0)))&lt;1,"",DATE(YEAR($A739),MONTH($A739),MIN(INDEX(Contratos!$N$5:$N$204,MATCH($B739,Contratos!$A$5:$A$204,0)),DAY(EOMONTH($A739,0))))),""))</f>
        <v/>
      </c>
    </row>
    <row r="740" spans="1:13" x14ac:dyDescent="0.25">
      <c r="A740" s="47"/>
      <c r="B740" s="36"/>
      <c r="C740" s="45" t="str">
        <f>IF($B740="","",IFERROR(INDEX(Contratos!$G$5:$G$204,MATCH($B740,Contratos!$A$5:$A$204,0)),""))</f>
        <v/>
      </c>
      <c r="D740" s="39"/>
      <c r="E740" s="45" t="str">
        <f>IF($B740="","",N($C740)+N($D740))</f>
        <v/>
      </c>
      <c r="F740" s="38"/>
      <c r="G740" s="30" t="str">
        <f>IF($M740="","",MAX(0,IF($F740="",TODAY(),$F740)-$M740))</f>
        <v/>
      </c>
      <c r="H740" s="45" t="str">
        <f>IF($B740="","",IF(N($G740)=0,0,ROUND(N($C740)*IFERROR(INDEX(Contratos!$O$5:$O$204,MATCH($B740,Contratos!$A$5:$A$204,0)),0)*$G740,0)))</f>
        <v/>
      </c>
      <c r="I740" s="39"/>
      <c r="J740" s="45" t="str">
        <f>IF($B740="","",N($E740)+N($H740)-N($I740))</f>
        <v/>
      </c>
      <c r="K740" s="46" t="str">
        <f>IF($B740="","",IF(N($I740)&lt;=0,"Pendiente",IF(N($J740)&lt;=0,"Pagado","Parcial")))</f>
        <v/>
      </c>
      <c r="L740" s="45" t="str">
        <f>IF($B740="","",MIN(N($I740),N($C740)+N($H740)))</f>
        <v/>
      </c>
      <c r="M740" s="33" t="str">
        <f>IF(OR($A740="",$B740=""),"",IFERROR(IF(N(INDEX(Contratos!$N$5:$N$204,MATCH($B740,Contratos!$A$5:$A$204,0)))&lt;1,"",DATE(YEAR($A740),MONTH($A740),MIN(INDEX(Contratos!$N$5:$N$204,MATCH($B740,Contratos!$A$5:$A$204,0)),DAY(EOMONTH($A740,0))))),""))</f>
        <v/>
      </c>
    </row>
    <row r="741" spans="1:13" x14ac:dyDescent="0.25">
      <c r="A741" s="44"/>
      <c r="B741" s="23"/>
      <c r="C741" s="45" t="str">
        <f>IF($B741="","",IFERROR(INDEX(Contratos!$G$5:$G$204,MATCH($B741,Contratos!$A$5:$A$204,0)),""))</f>
        <v/>
      </c>
      <c r="D741" s="26"/>
      <c r="E741" s="45" t="str">
        <f>IF($B741="","",N($C741)+N($D741))</f>
        <v/>
      </c>
      <c r="F741" s="25"/>
      <c r="G741" s="30" t="str">
        <f>IF($M741="","",MAX(0,IF($F741="",TODAY(),$F741)-$M741))</f>
        <v/>
      </c>
      <c r="H741" s="45" t="str">
        <f>IF($B741="","",IF(N($G741)=0,0,ROUND(N($C741)*IFERROR(INDEX(Contratos!$O$5:$O$204,MATCH($B741,Contratos!$A$5:$A$204,0)),0)*$G741,0)))</f>
        <v/>
      </c>
      <c r="I741" s="26"/>
      <c r="J741" s="45" t="str">
        <f>IF($B741="","",N($E741)+N($H741)-N($I741))</f>
        <v/>
      </c>
      <c r="K741" s="46" t="str">
        <f>IF($B741="","",IF(N($I741)&lt;=0,"Pendiente",IF(N($J741)&lt;=0,"Pagado","Parcial")))</f>
        <v/>
      </c>
      <c r="L741" s="45" t="str">
        <f>IF($B741="","",MIN(N($I741),N($C741)+N($H741)))</f>
        <v/>
      </c>
      <c r="M741" s="33" t="str">
        <f>IF(OR($A741="",$B741=""),"",IFERROR(IF(N(INDEX(Contratos!$N$5:$N$204,MATCH($B741,Contratos!$A$5:$A$204,0)))&lt;1,"",DATE(YEAR($A741),MONTH($A741),MIN(INDEX(Contratos!$N$5:$N$204,MATCH($B741,Contratos!$A$5:$A$204,0)),DAY(EOMONTH($A741,0))))),""))</f>
        <v/>
      </c>
    </row>
    <row r="742" spans="1:13" x14ac:dyDescent="0.25">
      <c r="A742" s="47"/>
      <c r="B742" s="36"/>
      <c r="C742" s="45" t="str">
        <f>IF($B742="","",IFERROR(INDEX(Contratos!$G$5:$G$204,MATCH($B742,Contratos!$A$5:$A$204,0)),""))</f>
        <v/>
      </c>
      <c r="D742" s="39"/>
      <c r="E742" s="45" t="str">
        <f>IF($B742="","",N($C742)+N($D742))</f>
        <v/>
      </c>
      <c r="F742" s="38"/>
      <c r="G742" s="30" t="str">
        <f>IF($M742="","",MAX(0,IF($F742="",TODAY(),$F742)-$M742))</f>
        <v/>
      </c>
      <c r="H742" s="45" t="str">
        <f>IF($B742="","",IF(N($G742)=0,0,ROUND(N($C742)*IFERROR(INDEX(Contratos!$O$5:$O$204,MATCH($B742,Contratos!$A$5:$A$204,0)),0)*$G742,0)))</f>
        <v/>
      </c>
      <c r="I742" s="39"/>
      <c r="J742" s="45" t="str">
        <f>IF($B742="","",N($E742)+N($H742)-N($I742))</f>
        <v/>
      </c>
      <c r="K742" s="46" t="str">
        <f>IF($B742="","",IF(N($I742)&lt;=0,"Pendiente",IF(N($J742)&lt;=0,"Pagado","Parcial")))</f>
        <v/>
      </c>
      <c r="L742" s="45" t="str">
        <f>IF($B742="","",MIN(N($I742),N($C742)+N($H742)))</f>
        <v/>
      </c>
      <c r="M742" s="33" t="str">
        <f>IF(OR($A742="",$B742=""),"",IFERROR(IF(N(INDEX(Contratos!$N$5:$N$204,MATCH($B742,Contratos!$A$5:$A$204,0)))&lt;1,"",DATE(YEAR($A742),MONTH($A742),MIN(INDEX(Contratos!$N$5:$N$204,MATCH($B742,Contratos!$A$5:$A$204,0)),DAY(EOMONTH($A742,0))))),""))</f>
        <v/>
      </c>
    </row>
    <row r="743" spans="1:13" x14ac:dyDescent="0.25">
      <c r="A743" s="44"/>
      <c r="B743" s="23"/>
      <c r="C743" s="45" t="str">
        <f>IF($B743="","",IFERROR(INDEX(Contratos!$G$5:$G$204,MATCH($B743,Contratos!$A$5:$A$204,0)),""))</f>
        <v/>
      </c>
      <c r="D743" s="26"/>
      <c r="E743" s="45" t="str">
        <f>IF($B743="","",N($C743)+N($D743))</f>
        <v/>
      </c>
      <c r="F743" s="25"/>
      <c r="G743" s="30" t="str">
        <f>IF($M743="","",MAX(0,IF($F743="",TODAY(),$F743)-$M743))</f>
        <v/>
      </c>
      <c r="H743" s="45" t="str">
        <f>IF($B743="","",IF(N($G743)=0,0,ROUND(N($C743)*IFERROR(INDEX(Contratos!$O$5:$O$204,MATCH($B743,Contratos!$A$5:$A$204,0)),0)*$G743,0)))</f>
        <v/>
      </c>
      <c r="I743" s="26"/>
      <c r="J743" s="45" t="str">
        <f>IF($B743="","",N($E743)+N($H743)-N($I743))</f>
        <v/>
      </c>
      <c r="K743" s="46" t="str">
        <f>IF($B743="","",IF(N($I743)&lt;=0,"Pendiente",IF(N($J743)&lt;=0,"Pagado","Parcial")))</f>
        <v/>
      </c>
      <c r="L743" s="45" t="str">
        <f>IF($B743="","",MIN(N($I743),N($C743)+N($H743)))</f>
        <v/>
      </c>
      <c r="M743" s="33" t="str">
        <f>IF(OR($A743="",$B743=""),"",IFERROR(IF(N(INDEX(Contratos!$N$5:$N$204,MATCH($B743,Contratos!$A$5:$A$204,0)))&lt;1,"",DATE(YEAR($A743),MONTH($A743),MIN(INDEX(Contratos!$N$5:$N$204,MATCH($B743,Contratos!$A$5:$A$204,0)),DAY(EOMONTH($A743,0))))),""))</f>
        <v/>
      </c>
    </row>
    <row r="744" spans="1:13" x14ac:dyDescent="0.25">
      <c r="A744" s="47"/>
      <c r="B744" s="36"/>
      <c r="C744" s="45" t="str">
        <f>IF($B744="","",IFERROR(INDEX(Contratos!$G$5:$G$204,MATCH($B744,Contratos!$A$5:$A$204,0)),""))</f>
        <v/>
      </c>
      <c r="D744" s="39"/>
      <c r="E744" s="45" t="str">
        <f>IF($B744="","",N($C744)+N($D744))</f>
        <v/>
      </c>
      <c r="F744" s="38"/>
      <c r="G744" s="30" t="str">
        <f>IF($M744="","",MAX(0,IF($F744="",TODAY(),$F744)-$M744))</f>
        <v/>
      </c>
      <c r="H744" s="45" t="str">
        <f>IF($B744="","",IF(N($G744)=0,0,ROUND(N($C744)*IFERROR(INDEX(Contratos!$O$5:$O$204,MATCH($B744,Contratos!$A$5:$A$204,0)),0)*$G744,0)))</f>
        <v/>
      </c>
      <c r="I744" s="39"/>
      <c r="J744" s="45" t="str">
        <f>IF($B744="","",N($E744)+N($H744)-N($I744))</f>
        <v/>
      </c>
      <c r="K744" s="46" t="str">
        <f>IF($B744="","",IF(N($I744)&lt;=0,"Pendiente",IF(N($J744)&lt;=0,"Pagado","Parcial")))</f>
        <v/>
      </c>
      <c r="L744" s="45" t="str">
        <f>IF($B744="","",MIN(N($I744),N($C744)+N($H744)))</f>
        <v/>
      </c>
      <c r="M744" s="33" t="str">
        <f>IF(OR($A744="",$B744=""),"",IFERROR(IF(N(INDEX(Contratos!$N$5:$N$204,MATCH($B744,Contratos!$A$5:$A$204,0)))&lt;1,"",DATE(YEAR($A744),MONTH($A744),MIN(INDEX(Contratos!$N$5:$N$204,MATCH($B744,Contratos!$A$5:$A$204,0)),DAY(EOMONTH($A744,0))))),""))</f>
        <v/>
      </c>
    </row>
    <row r="745" spans="1:13" x14ac:dyDescent="0.25">
      <c r="A745" s="44"/>
      <c r="B745" s="23"/>
      <c r="C745" s="45" t="str">
        <f>IF($B745="","",IFERROR(INDEX(Contratos!$G$5:$G$204,MATCH($B745,Contratos!$A$5:$A$204,0)),""))</f>
        <v/>
      </c>
      <c r="D745" s="26"/>
      <c r="E745" s="45" t="str">
        <f>IF($B745="","",N($C745)+N($D745))</f>
        <v/>
      </c>
      <c r="F745" s="25"/>
      <c r="G745" s="30" t="str">
        <f>IF($M745="","",MAX(0,IF($F745="",TODAY(),$F745)-$M745))</f>
        <v/>
      </c>
      <c r="H745" s="45" t="str">
        <f>IF($B745="","",IF(N($G745)=0,0,ROUND(N($C745)*IFERROR(INDEX(Contratos!$O$5:$O$204,MATCH($B745,Contratos!$A$5:$A$204,0)),0)*$G745,0)))</f>
        <v/>
      </c>
      <c r="I745" s="26"/>
      <c r="J745" s="45" t="str">
        <f>IF($B745="","",N($E745)+N($H745)-N($I745))</f>
        <v/>
      </c>
      <c r="K745" s="46" t="str">
        <f>IF($B745="","",IF(N($I745)&lt;=0,"Pendiente",IF(N($J745)&lt;=0,"Pagado","Parcial")))</f>
        <v/>
      </c>
      <c r="L745" s="45" t="str">
        <f>IF($B745="","",MIN(N($I745),N($C745)+N($H745)))</f>
        <v/>
      </c>
      <c r="M745" s="33" t="str">
        <f>IF(OR($A745="",$B745=""),"",IFERROR(IF(N(INDEX(Contratos!$N$5:$N$204,MATCH($B745,Contratos!$A$5:$A$204,0)))&lt;1,"",DATE(YEAR($A745),MONTH($A745),MIN(INDEX(Contratos!$N$5:$N$204,MATCH($B745,Contratos!$A$5:$A$204,0)),DAY(EOMONTH($A745,0))))),""))</f>
        <v/>
      </c>
    </row>
    <row r="746" spans="1:13" x14ac:dyDescent="0.25">
      <c r="A746" s="47"/>
      <c r="B746" s="36"/>
      <c r="C746" s="45" t="str">
        <f>IF($B746="","",IFERROR(INDEX(Contratos!$G$5:$G$204,MATCH($B746,Contratos!$A$5:$A$204,0)),""))</f>
        <v/>
      </c>
      <c r="D746" s="39"/>
      <c r="E746" s="45" t="str">
        <f>IF($B746="","",N($C746)+N($D746))</f>
        <v/>
      </c>
      <c r="F746" s="38"/>
      <c r="G746" s="30" t="str">
        <f>IF($M746="","",MAX(0,IF($F746="",TODAY(),$F746)-$M746))</f>
        <v/>
      </c>
      <c r="H746" s="45" t="str">
        <f>IF($B746="","",IF(N($G746)=0,0,ROUND(N($C746)*IFERROR(INDEX(Contratos!$O$5:$O$204,MATCH($B746,Contratos!$A$5:$A$204,0)),0)*$G746,0)))</f>
        <v/>
      </c>
      <c r="I746" s="39"/>
      <c r="J746" s="45" t="str">
        <f>IF($B746="","",N($E746)+N($H746)-N($I746))</f>
        <v/>
      </c>
      <c r="K746" s="46" t="str">
        <f>IF($B746="","",IF(N($I746)&lt;=0,"Pendiente",IF(N($J746)&lt;=0,"Pagado","Parcial")))</f>
        <v/>
      </c>
      <c r="L746" s="45" t="str">
        <f>IF($B746="","",MIN(N($I746),N($C746)+N($H746)))</f>
        <v/>
      </c>
      <c r="M746" s="33" t="str">
        <f>IF(OR($A746="",$B746=""),"",IFERROR(IF(N(INDEX(Contratos!$N$5:$N$204,MATCH($B746,Contratos!$A$5:$A$204,0)))&lt;1,"",DATE(YEAR($A746),MONTH($A746),MIN(INDEX(Contratos!$N$5:$N$204,MATCH($B746,Contratos!$A$5:$A$204,0)),DAY(EOMONTH($A746,0))))),""))</f>
        <v/>
      </c>
    </row>
    <row r="747" spans="1:13" x14ac:dyDescent="0.25">
      <c r="A747" s="44"/>
      <c r="B747" s="23"/>
      <c r="C747" s="45" t="str">
        <f>IF($B747="","",IFERROR(INDEX(Contratos!$G$5:$G$204,MATCH($B747,Contratos!$A$5:$A$204,0)),""))</f>
        <v/>
      </c>
      <c r="D747" s="26"/>
      <c r="E747" s="45" t="str">
        <f>IF($B747="","",N($C747)+N($D747))</f>
        <v/>
      </c>
      <c r="F747" s="25"/>
      <c r="G747" s="30" t="str">
        <f>IF($M747="","",MAX(0,IF($F747="",TODAY(),$F747)-$M747))</f>
        <v/>
      </c>
      <c r="H747" s="45" t="str">
        <f>IF($B747="","",IF(N($G747)=0,0,ROUND(N($C747)*IFERROR(INDEX(Contratos!$O$5:$O$204,MATCH($B747,Contratos!$A$5:$A$204,0)),0)*$G747,0)))</f>
        <v/>
      </c>
      <c r="I747" s="26"/>
      <c r="J747" s="45" t="str">
        <f>IF($B747="","",N($E747)+N($H747)-N($I747))</f>
        <v/>
      </c>
      <c r="K747" s="46" t="str">
        <f>IF($B747="","",IF(N($I747)&lt;=0,"Pendiente",IF(N($J747)&lt;=0,"Pagado","Parcial")))</f>
        <v/>
      </c>
      <c r="L747" s="45" t="str">
        <f>IF($B747="","",MIN(N($I747),N($C747)+N($H747)))</f>
        <v/>
      </c>
      <c r="M747" s="33" t="str">
        <f>IF(OR($A747="",$B747=""),"",IFERROR(IF(N(INDEX(Contratos!$N$5:$N$204,MATCH($B747,Contratos!$A$5:$A$204,0)))&lt;1,"",DATE(YEAR($A747),MONTH($A747),MIN(INDEX(Contratos!$N$5:$N$204,MATCH($B747,Contratos!$A$5:$A$204,0)),DAY(EOMONTH($A747,0))))),""))</f>
        <v/>
      </c>
    </row>
    <row r="748" spans="1:13" x14ac:dyDescent="0.25">
      <c r="A748" s="47"/>
      <c r="B748" s="36"/>
      <c r="C748" s="45" t="str">
        <f>IF($B748="","",IFERROR(INDEX(Contratos!$G$5:$G$204,MATCH($B748,Contratos!$A$5:$A$204,0)),""))</f>
        <v/>
      </c>
      <c r="D748" s="39"/>
      <c r="E748" s="45" t="str">
        <f>IF($B748="","",N($C748)+N($D748))</f>
        <v/>
      </c>
      <c r="F748" s="38"/>
      <c r="G748" s="30" t="str">
        <f>IF($M748="","",MAX(0,IF($F748="",TODAY(),$F748)-$M748))</f>
        <v/>
      </c>
      <c r="H748" s="45" t="str">
        <f>IF($B748="","",IF(N($G748)=0,0,ROUND(N($C748)*IFERROR(INDEX(Contratos!$O$5:$O$204,MATCH($B748,Contratos!$A$5:$A$204,0)),0)*$G748,0)))</f>
        <v/>
      </c>
      <c r="I748" s="39"/>
      <c r="J748" s="45" t="str">
        <f>IF($B748="","",N($E748)+N($H748)-N($I748))</f>
        <v/>
      </c>
      <c r="K748" s="46" t="str">
        <f>IF($B748="","",IF(N($I748)&lt;=0,"Pendiente",IF(N($J748)&lt;=0,"Pagado","Parcial")))</f>
        <v/>
      </c>
      <c r="L748" s="45" t="str">
        <f>IF($B748="","",MIN(N($I748),N($C748)+N($H748)))</f>
        <v/>
      </c>
      <c r="M748" s="33" t="str">
        <f>IF(OR($A748="",$B748=""),"",IFERROR(IF(N(INDEX(Contratos!$N$5:$N$204,MATCH($B748,Contratos!$A$5:$A$204,0)))&lt;1,"",DATE(YEAR($A748),MONTH($A748),MIN(INDEX(Contratos!$N$5:$N$204,MATCH($B748,Contratos!$A$5:$A$204,0)),DAY(EOMONTH($A748,0))))),""))</f>
        <v/>
      </c>
    </row>
    <row r="749" spans="1:13" x14ac:dyDescent="0.25">
      <c r="A749" s="44"/>
      <c r="B749" s="23"/>
      <c r="C749" s="45" t="str">
        <f>IF($B749="","",IFERROR(INDEX(Contratos!$G$5:$G$204,MATCH($B749,Contratos!$A$5:$A$204,0)),""))</f>
        <v/>
      </c>
      <c r="D749" s="26"/>
      <c r="E749" s="45" t="str">
        <f>IF($B749="","",N($C749)+N($D749))</f>
        <v/>
      </c>
      <c r="F749" s="25"/>
      <c r="G749" s="30" t="str">
        <f>IF($M749="","",MAX(0,IF($F749="",TODAY(),$F749)-$M749))</f>
        <v/>
      </c>
      <c r="H749" s="45" t="str">
        <f>IF($B749="","",IF(N($G749)=0,0,ROUND(N($C749)*IFERROR(INDEX(Contratos!$O$5:$O$204,MATCH($B749,Contratos!$A$5:$A$204,0)),0)*$G749,0)))</f>
        <v/>
      </c>
      <c r="I749" s="26"/>
      <c r="J749" s="45" t="str">
        <f>IF($B749="","",N($E749)+N($H749)-N($I749))</f>
        <v/>
      </c>
      <c r="K749" s="46" t="str">
        <f>IF($B749="","",IF(N($I749)&lt;=0,"Pendiente",IF(N($J749)&lt;=0,"Pagado","Parcial")))</f>
        <v/>
      </c>
      <c r="L749" s="45" t="str">
        <f>IF($B749="","",MIN(N($I749),N($C749)+N($H749)))</f>
        <v/>
      </c>
      <c r="M749" s="33" t="str">
        <f>IF(OR($A749="",$B749=""),"",IFERROR(IF(N(INDEX(Contratos!$N$5:$N$204,MATCH($B749,Contratos!$A$5:$A$204,0)))&lt;1,"",DATE(YEAR($A749),MONTH($A749),MIN(INDEX(Contratos!$N$5:$N$204,MATCH($B749,Contratos!$A$5:$A$204,0)),DAY(EOMONTH($A749,0))))),""))</f>
        <v/>
      </c>
    </row>
    <row r="750" spans="1:13" x14ac:dyDescent="0.25">
      <c r="A750" s="47"/>
      <c r="B750" s="36"/>
      <c r="C750" s="45" t="str">
        <f>IF($B750="","",IFERROR(INDEX(Contratos!$G$5:$G$204,MATCH($B750,Contratos!$A$5:$A$204,0)),""))</f>
        <v/>
      </c>
      <c r="D750" s="39"/>
      <c r="E750" s="45" t="str">
        <f>IF($B750="","",N($C750)+N($D750))</f>
        <v/>
      </c>
      <c r="F750" s="38"/>
      <c r="G750" s="30" t="str">
        <f>IF($M750="","",MAX(0,IF($F750="",TODAY(),$F750)-$M750))</f>
        <v/>
      </c>
      <c r="H750" s="45" t="str">
        <f>IF($B750="","",IF(N($G750)=0,0,ROUND(N($C750)*IFERROR(INDEX(Contratos!$O$5:$O$204,MATCH($B750,Contratos!$A$5:$A$204,0)),0)*$G750,0)))</f>
        <v/>
      </c>
      <c r="I750" s="39"/>
      <c r="J750" s="45" t="str">
        <f>IF($B750="","",N($E750)+N($H750)-N($I750))</f>
        <v/>
      </c>
      <c r="K750" s="46" t="str">
        <f>IF($B750="","",IF(N($I750)&lt;=0,"Pendiente",IF(N($J750)&lt;=0,"Pagado","Parcial")))</f>
        <v/>
      </c>
      <c r="L750" s="45" t="str">
        <f>IF($B750="","",MIN(N($I750),N($C750)+N($H750)))</f>
        <v/>
      </c>
      <c r="M750" s="33" t="str">
        <f>IF(OR($A750="",$B750=""),"",IFERROR(IF(N(INDEX(Contratos!$N$5:$N$204,MATCH($B750,Contratos!$A$5:$A$204,0)))&lt;1,"",DATE(YEAR($A750),MONTH($A750),MIN(INDEX(Contratos!$N$5:$N$204,MATCH($B750,Contratos!$A$5:$A$204,0)),DAY(EOMONTH($A750,0))))),""))</f>
        <v/>
      </c>
    </row>
    <row r="751" spans="1:13" x14ac:dyDescent="0.25">
      <c r="A751" s="44"/>
      <c r="B751" s="23"/>
      <c r="C751" s="45" t="str">
        <f>IF($B751="","",IFERROR(INDEX(Contratos!$G$5:$G$204,MATCH($B751,Contratos!$A$5:$A$204,0)),""))</f>
        <v/>
      </c>
      <c r="D751" s="26"/>
      <c r="E751" s="45" t="str">
        <f>IF($B751="","",N($C751)+N($D751))</f>
        <v/>
      </c>
      <c r="F751" s="25"/>
      <c r="G751" s="30" t="str">
        <f>IF($M751="","",MAX(0,IF($F751="",TODAY(),$F751)-$M751))</f>
        <v/>
      </c>
      <c r="H751" s="45" t="str">
        <f>IF($B751="","",IF(N($G751)=0,0,ROUND(N($C751)*IFERROR(INDEX(Contratos!$O$5:$O$204,MATCH($B751,Contratos!$A$5:$A$204,0)),0)*$G751,0)))</f>
        <v/>
      </c>
      <c r="I751" s="26"/>
      <c r="J751" s="45" t="str">
        <f>IF($B751="","",N($E751)+N($H751)-N($I751))</f>
        <v/>
      </c>
      <c r="K751" s="46" t="str">
        <f>IF($B751="","",IF(N($I751)&lt;=0,"Pendiente",IF(N($J751)&lt;=0,"Pagado","Parcial")))</f>
        <v/>
      </c>
      <c r="L751" s="45" t="str">
        <f>IF($B751="","",MIN(N($I751),N($C751)+N($H751)))</f>
        <v/>
      </c>
      <c r="M751" s="33" t="str">
        <f>IF(OR($A751="",$B751=""),"",IFERROR(IF(N(INDEX(Contratos!$N$5:$N$204,MATCH($B751,Contratos!$A$5:$A$204,0)))&lt;1,"",DATE(YEAR($A751),MONTH($A751),MIN(INDEX(Contratos!$N$5:$N$204,MATCH($B751,Contratos!$A$5:$A$204,0)),DAY(EOMONTH($A751,0))))),""))</f>
        <v/>
      </c>
    </row>
    <row r="752" spans="1:13" x14ac:dyDescent="0.25">
      <c r="A752" s="47"/>
      <c r="B752" s="36"/>
      <c r="C752" s="45" t="str">
        <f>IF($B752="","",IFERROR(INDEX(Contratos!$G$5:$G$204,MATCH($B752,Contratos!$A$5:$A$204,0)),""))</f>
        <v/>
      </c>
      <c r="D752" s="39"/>
      <c r="E752" s="45" t="str">
        <f>IF($B752="","",N($C752)+N($D752))</f>
        <v/>
      </c>
      <c r="F752" s="38"/>
      <c r="G752" s="30" t="str">
        <f>IF($M752="","",MAX(0,IF($F752="",TODAY(),$F752)-$M752))</f>
        <v/>
      </c>
      <c r="H752" s="45" t="str">
        <f>IF($B752="","",IF(N($G752)=0,0,ROUND(N($C752)*IFERROR(INDEX(Contratos!$O$5:$O$204,MATCH($B752,Contratos!$A$5:$A$204,0)),0)*$G752,0)))</f>
        <v/>
      </c>
      <c r="I752" s="39"/>
      <c r="J752" s="45" t="str">
        <f>IF($B752="","",N($E752)+N($H752)-N($I752))</f>
        <v/>
      </c>
      <c r="K752" s="46" t="str">
        <f>IF($B752="","",IF(N($I752)&lt;=0,"Pendiente",IF(N($J752)&lt;=0,"Pagado","Parcial")))</f>
        <v/>
      </c>
      <c r="L752" s="45" t="str">
        <f>IF($B752="","",MIN(N($I752),N($C752)+N($H752)))</f>
        <v/>
      </c>
      <c r="M752" s="33" t="str">
        <f>IF(OR($A752="",$B752=""),"",IFERROR(IF(N(INDEX(Contratos!$N$5:$N$204,MATCH($B752,Contratos!$A$5:$A$204,0)))&lt;1,"",DATE(YEAR($A752),MONTH($A752),MIN(INDEX(Contratos!$N$5:$N$204,MATCH($B752,Contratos!$A$5:$A$204,0)),DAY(EOMONTH($A752,0))))),""))</f>
        <v/>
      </c>
    </row>
    <row r="753" spans="1:13" x14ac:dyDescent="0.25">
      <c r="A753" s="44"/>
      <c r="B753" s="23"/>
      <c r="C753" s="45" t="str">
        <f>IF($B753="","",IFERROR(INDEX(Contratos!$G$5:$G$204,MATCH($B753,Contratos!$A$5:$A$204,0)),""))</f>
        <v/>
      </c>
      <c r="D753" s="26"/>
      <c r="E753" s="45" t="str">
        <f>IF($B753="","",N($C753)+N($D753))</f>
        <v/>
      </c>
      <c r="F753" s="25"/>
      <c r="G753" s="30" t="str">
        <f>IF($M753="","",MAX(0,IF($F753="",TODAY(),$F753)-$M753))</f>
        <v/>
      </c>
      <c r="H753" s="45" t="str">
        <f>IF($B753="","",IF(N($G753)=0,0,ROUND(N($C753)*IFERROR(INDEX(Contratos!$O$5:$O$204,MATCH($B753,Contratos!$A$5:$A$204,0)),0)*$G753,0)))</f>
        <v/>
      </c>
      <c r="I753" s="26"/>
      <c r="J753" s="45" t="str">
        <f>IF($B753="","",N($E753)+N($H753)-N($I753))</f>
        <v/>
      </c>
      <c r="K753" s="46" t="str">
        <f>IF($B753="","",IF(N($I753)&lt;=0,"Pendiente",IF(N($J753)&lt;=0,"Pagado","Parcial")))</f>
        <v/>
      </c>
      <c r="L753" s="45" t="str">
        <f>IF($B753="","",MIN(N($I753),N($C753)+N($H753)))</f>
        <v/>
      </c>
      <c r="M753" s="33" t="str">
        <f>IF(OR($A753="",$B753=""),"",IFERROR(IF(N(INDEX(Contratos!$N$5:$N$204,MATCH($B753,Contratos!$A$5:$A$204,0)))&lt;1,"",DATE(YEAR($A753),MONTH($A753),MIN(INDEX(Contratos!$N$5:$N$204,MATCH($B753,Contratos!$A$5:$A$204,0)),DAY(EOMONTH($A753,0))))),""))</f>
        <v/>
      </c>
    </row>
    <row r="754" spans="1:13" x14ac:dyDescent="0.25">
      <c r="A754" s="47"/>
      <c r="B754" s="36"/>
      <c r="C754" s="45" t="str">
        <f>IF($B754="","",IFERROR(INDEX(Contratos!$G$5:$G$204,MATCH($B754,Contratos!$A$5:$A$204,0)),""))</f>
        <v/>
      </c>
      <c r="D754" s="39"/>
      <c r="E754" s="45" t="str">
        <f>IF($B754="","",N($C754)+N($D754))</f>
        <v/>
      </c>
      <c r="F754" s="38"/>
      <c r="G754" s="30" t="str">
        <f>IF($M754="","",MAX(0,IF($F754="",TODAY(),$F754)-$M754))</f>
        <v/>
      </c>
      <c r="H754" s="45" t="str">
        <f>IF($B754="","",IF(N($G754)=0,0,ROUND(N($C754)*IFERROR(INDEX(Contratos!$O$5:$O$204,MATCH($B754,Contratos!$A$5:$A$204,0)),0)*$G754,0)))</f>
        <v/>
      </c>
      <c r="I754" s="39"/>
      <c r="J754" s="45" t="str">
        <f>IF($B754="","",N($E754)+N($H754)-N($I754))</f>
        <v/>
      </c>
      <c r="K754" s="46" t="str">
        <f>IF($B754="","",IF(N($I754)&lt;=0,"Pendiente",IF(N($J754)&lt;=0,"Pagado","Parcial")))</f>
        <v/>
      </c>
      <c r="L754" s="45" t="str">
        <f>IF($B754="","",MIN(N($I754),N($C754)+N($H754)))</f>
        <v/>
      </c>
      <c r="M754" s="33" t="str">
        <f>IF(OR($A754="",$B754=""),"",IFERROR(IF(N(INDEX(Contratos!$N$5:$N$204,MATCH($B754,Contratos!$A$5:$A$204,0)))&lt;1,"",DATE(YEAR($A754),MONTH($A754),MIN(INDEX(Contratos!$N$5:$N$204,MATCH($B754,Contratos!$A$5:$A$204,0)),DAY(EOMONTH($A754,0))))),""))</f>
        <v/>
      </c>
    </row>
    <row r="755" spans="1:13" x14ac:dyDescent="0.25">
      <c r="A755" s="44"/>
      <c r="B755" s="23"/>
      <c r="C755" s="45" t="str">
        <f>IF($B755="","",IFERROR(INDEX(Contratos!$G$5:$G$204,MATCH($B755,Contratos!$A$5:$A$204,0)),""))</f>
        <v/>
      </c>
      <c r="D755" s="26"/>
      <c r="E755" s="45" t="str">
        <f>IF($B755="","",N($C755)+N($D755))</f>
        <v/>
      </c>
      <c r="F755" s="25"/>
      <c r="G755" s="30" t="str">
        <f>IF($M755="","",MAX(0,IF($F755="",TODAY(),$F755)-$M755))</f>
        <v/>
      </c>
      <c r="H755" s="45" t="str">
        <f>IF($B755="","",IF(N($G755)=0,0,ROUND(N($C755)*IFERROR(INDEX(Contratos!$O$5:$O$204,MATCH($B755,Contratos!$A$5:$A$204,0)),0)*$G755,0)))</f>
        <v/>
      </c>
      <c r="I755" s="26"/>
      <c r="J755" s="45" t="str">
        <f>IF($B755="","",N($E755)+N($H755)-N($I755))</f>
        <v/>
      </c>
      <c r="K755" s="46" t="str">
        <f>IF($B755="","",IF(N($I755)&lt;=0,"Pendiente",IF(N($J755)&lt;=0,"Pagado","Parcial")))</f>
        <v/>
      </c>
      <c r="L755" s="45" t="str">
        <f>IF($B755="","",MIN(N($I755),N($C755)+N($H755)))</f>
        <v/>
      </c>
      <c r="M755" s="33" t="str">
        <f>IF(OR($A755="",$B755=""),"",IFERROR(IF(N(INDEX(Contratos!$N$5:$N$204,MATCH($B755,Contratos!$A$5:$A$204,0)))&lt;1,"",DATE(YEAR($A755),MONTH($A755),MIN(INDEX(Contratos!$N$5:$N$204,MATCH($B755,Contratos!$A$5:$A$204,0)),DAY(EOMONTH($A755,0))))),""))</f>
        <v/>
      </c>
    </row>
    <row r="756" spans="1:13" x14ac:dyDescent="0.25">
      <c r="A756" s="47"/>
      <c r="B756" s="36"/>
      <c r="C756" s="45" t="str">
        <f>IF($B756="","",IFERROR(INDEX(Contratos!$G$5:$G$204,MATCH($B756,Contratos!$A$5:$A$204,0)),""))</f>
        <v/>
      </c>
      <c r="D756" s="39"/>
      <c r="E756" s="45" t="str">
        <f>IF($B756="","",N($C756)+N($D756))</f>
        <v/>
      </c>
      <c r="F756" s="38"/>
      <c r="G756" s="30" t="str">
        <f>IF($M756="","",MAX(0,IF($F756="",TODAY(),$F756)-$M756))</f>
        <v/>
      </c>
      <c r="H756" s="45" t="str">
        <f>IF($B756="","",IF(N($G756)=0,0,ROUND(N($C756)*IFERROR(INDEX(Contratos!$O$5:$O$204,MATCH($B756,Contratos!$A$5:$A$204,0)),0)*$G756,0)))</f>
        <v/>
      </c>
      <c r="I756" s="39"/>
      <c r="J756" s="45" t="str">
        <f>IF($B756="","",N($E756)+N($H756)-N($I756))</f>
        <v/>
      </c>
      <c r="K756" s="46" t="str">
        <f>IF($B756="","",IF(N($I756)&lt;=0,"Pendiente",IF(N($J756)&lt;=0,"Pagado","Parcial")))</f>
        <v/>
      </c>
      <c r="L756" s="45" t="str">
        <f>IF($B756="","",MIN(N($I756),N($C756)+N($H756)))</f>
        <v/>
      </c>
      <c r="M756" s="33" t="str">
        <f>IF(OR($A756="",$B756=""),"",IFERROR(IF(N(INDEX(Contratos!$N$5:$N$204,MATCH($B756,Contratos!$A$5:$A$204,0)))&lt;1,"",DATE(YEAR($A756),MONTH($A756),MIN(INDEX(Contratos!$N$5:$N$204,MATCH($B756,Contratos!$A$5:$A$204,0)),DAY(EOMONTH($A756,0))))),""))</f>
        <v/>
      </c>
    </row>
    <row r="757" spans="1:13" x14ac:dyDescent="0.25">
      <c r="A757" s="44"/>
      <c r="B757" s="23"/>
      <c r="C757" s="45" t="str">
        <f>IF($B757="","",IFERROR(INDEX(Contratos!$G$5:$G$204,MATCH($B757,Contratos!$A$5:$A$204,0)),""))</f>
        <v/>
      </c>
      <c r="D757" s="26"/>
      <c r="E757" s="45" t="str">
        <f>IF($B757="","",N($C757)+N($D757))</f>
        <v/>
      </c>
      <c r="F757" s="25"/>
      <c r="G757" s="30" t="str">
        <f>IF($M757="","",MAX(0,IF($F757="",TODAY(),$F757)-$M757))</f>
        <v/>
      </c>
      <c r="H757" s="45" t="str">
        <f>IF($B757="","",IF(N($G757)=0,0,ROUND(N($C757)*IFERROR(INDEX(Contratos!$O$5:$O$204,MATCH($B757,Contratos!$A$5:$A$204,0)),0)*$G757,0)))</f>
        <v/>
      </c>
      <c r="I757" s="26"/>
      <c r="J757" s="45" t="str">
        <f>IF($B757="","",N($E757)+N($H757)-N($I757))</f>
        <v/>
      </c>
      <c r="K757" s="46" t="str">
        <f>IF($B757="","",IF(N($I757)&lt;=0,"Pendiente",IF(N($J757)&lt;=0,"Pagado","Parcial")))</f>
        <v/>
      </c>
      <c r="L757" s="45" t="str">
        <f>IF($B757="","",MIN(N($I757),N($C757)+N($H757)))</f>
        <v/>
      </c>
      <c r="M757" s="33" t="str">
        <f>IF(OR($A757="",$B757=""),"",IFERROR(IF(N(INDEX(Contratos!$N$5:$N$204,MATCH($B757,Contratos!$A$5:$A$204,0)))&lt;1,"",DATE(YEAR($A757),MONTH($A757),MIN(INDEX(Contratos!$N$5:$N$204,MATCH($B757,Contratos!$A$5:$A$204,0)),DAY(EOMONTH($A757,0))))),""))</f>
        <v/>
      </c>
    </row>
    <row r="758" spans="1:13" x14ac:dyDescent="0.25">
      <c r="A758" s="47"/>
      <c r="B758" s="36"/>
      <c r="C758" s="45" t="str">
        <f>IF($B758="","",IFERROR(INDEX(Contratos!$G$5:$G$204,MATCH($B758,Contratos!$A$5:$A$204,0)),""))</f>
        <v/>
      </c>
      <c r="D758" s="39"/>
      <c r="E758" s="45" t="str">
        <f>IF($B758="","",N($C758)+N($D758))</f>
        <v/>
      </c>
      <c r="F758" s="38"/>
      <c r="G758" s="30" t="str">
        <f>IF($M758="","",MAX(0,IF($F758="",TODAY(),$F758)-$M758))</f>
        <v/>
      </c>
      <c r="H758" s="45" t="str">
        <f>IF($B758="","",IF(N($G758)=0,0,ROUND(N($C758)*IFERROR(INDEX(Contratos!$O$5:$O$204,MATCH($B758,Contratos!$A$5:$A$204,0)),0)*$G758,0)))</f>
        <v/>
      </c>
      <c r="I758" s="39"/>
      <c r="J758" s="45" t="str">
        <f>IF($B758="","",N($E758)+N($H758)-N($I758))</f>
        <v/>
      </c>
      <c r="K758" s="46" t="str">
        <f>IF($B758="","",IF(N($I758)&lt;=0,"Pendiente",IF(N($J758)&lt;=0,"Pagado","Parcial")))</f>
        <v/>
      </c>
      <c r="L758" s="45" t="str">
        <f>IF($B758="","",MIN(N($I758),N($C758)+N($H758)))</f>
        <v/>
      </c>
      <c r="M758" s="33" t="str">
        <f>IF(OR($A758="",$B758=""),"",IFERROR(IF(N(INDEX(Contratos!$N$5:$N$204,MATCH($B758,Contratos!$A$5:$A$204,0)))&lt;1,"",DATE(YEAR($A758),MONTH($A758),MIN(INDEX(Contratos!$N$5:$N$204,MATCH($B758,Contratos!$A$5:$A$204,0)),DAY(EOMONTH($A758,0))))),""))</f>
        <v/>
      </c>
    </row>
    <row r="759" spans="1:13" x14ac:dyDescent="0.25">
      <c r="A759" s="44"/>
      <c r="B759" s="23"/>
      <c r="C759" s="45" t="str">
        <f>IF($B759="","",IFERROR(INDEX(Contratos!$G$5:$G$204,MATCH($B759,Contratos!$A$5:$A$204,0)),""))</f>
        <v/>
      </c>
      <c r="D759" s="26"/>
      <c r="E759" s="45" t="str">
        <f>IF($B759="","",N($C759)+N($D759))</f>
        <v/>
      </c>
      <c r="F759" s="25"/>
      <c r="G759" s="30" t="str">
        <f>IF($M759="","",MAX(0,IF($F759="",TODAY(),$F759)-$M759))</f>
        <v/>
      </c>
      <c r="H759" s="45" t="str">
        <f>IF($B759="","",IF(N($G759)=0,0,ROUND(N($C759)*IFERROR(INDEX(Contratos!$O$5:$O$204,MATCH($B759,Contratos!$A$5:$A$204,0)),0)*$G759,0)))</f>
        <v/>
      </c>
      <c r="I759" s="26"/>
      <c r="J759" s="45" t="str">
        <f>IF($B759="","",N($E759)+N($H759)-N($I759))</f>
        <v/>
      </c>
      <c r="K759" s="46" t="str">
        <f>IF($B759="","",IF(N($I759)&lt;=0,"Pendiente",IF(N($J759)&lt;=0,"Pagado","Parcial")))</f>
        <v/>
      </c>
      <c r="L759" s="45" t="str">
        <f>IF($B759="","",MIN(N($I759),N($C759)+N($H759)))</f>
        <v/>
      </c>
      <c r="M759" s="33" t="str">
        <f>IF(OR($A759="",$B759=""),"",IFERROR(IF(N(INDEX(Contratos!$N$5:$N$204,MATCH($B759,Contratos!$A$5:$A$204,0)))&lt;1,"",DATE(YEAR($A759),MONTH($A759),MIN(INDEX(Contratos!$N$5:$N$204,MATCH($B759,Contratos!$A$5:$A$204,0)),DAY(EOMONTH($A759,0))))),""))</f>
        <v/>
      </c>
    </row>
    <row r="760" spans="1:13" x14ac:dyDescent="0.25">
      <c r="A760" s="47"/>
      <c r="B760" s="36"/>
      <c r="C760" s="45" t="str">
        <f>IF($B760="","",IFERROR(INDEX(Contratos!$G$5:$G$204,MATCH($B760,Contratos!$A$5:$A$204,0)),""))</f>
        <v/>
      </c>
      <c r="D760" s="39"/>
      <c r="E760" s="45" t="str">
        <f>IF($B760="","",N($C760)+N($D760))</f>
        <v/>
      </c>
      <c r="F760" s="38"/>
      <c r="G760" s="30" t="str">
        <f>IF($M760="","",MAX(0,IF($F760="",TODAY(),$F760)-$M760))</f>
        <v/>
      </c>
      <c r="H760" s="45" t="str">
        <f>IF($B760="","",IF(N($G760)=0,0,ROUND(N($C760)*IFERROR(INDEX(Contratos!$O$5:$O$204,MATCH($B760,Contratos!$A$5:$A$204,0)),0)*$G760,0)))</f>
        <v/>
      </c>
      <c r="I760" s="39"/>
      <c r="J760" s="45" t="str">
        <f>IF($B760="","",N($E760)+N($H760)-N($I760))</f>
        <v/>
      </c>
      <c r="K760" s="46" t="str">
        <f>IF($B760="","",IF(N($I760)&lt;=0,"Pendiente",IF(N($J760)&lt;=0,"Pagado","Parcial")))</f>
        <v/>
      </c>
      <c r="L760" s="45" t="str">
        <f>IF($B760="","",MIN(N($I760),N($C760)+N($H760)))</f>
        <v/>
      </c>
      <c r="M760" s="33" t="str">
        <f>IF(OR($A760="",$B760=""),"",IFERROR(IF(N(INDEX(Contratos!$N$5:$N$204,MATCH($B760,Contratos!$A$5:$A$204,0)))&lt;1,"",DATE(YEAR($A760),MONTH($A760),MIN(INDEX(Contratos!$N$5:$N$204,MATCH($B760,Contratos!$A$5:$A$204,0)),DAY(EOMONTH($A760,0))))),""))</f>
        <v/>
      </c>
    </row>
    <row r="761" spans="1:13" x14ac:dyDescent="0.25">
      <c r="A761" s="44"/>
      <c r="B761" s="23"/>
      <c r="C761" s="45" t="str">
        <f>IF($B761="","",IFERROR(INDEX(Contratos!$G$5:$G$204,MATCH($B761,Contratos!$A$5:$A$204,0)),""))</f>
        <v/>
      </c>
      <c r="D761" s="26"/>
      <c r="E761" s="45" t="str">
        <f>IF($B761="","",N($C761)+N($D761))</f>
        <v/>
      </c>
      <c r="F761" s="25"/>
      <c r="G761" s="30" t="str">
        <f>IF($M761="","",MAX(0,IF($F761="",TODAY(),$F761)-$M761))</f>
        <v/>
      </c>
      <c r="H761" s="45" t="str">
        <f>IF($B761="","",IF(N($G761)=0,0,ROUND(N($C761)*IFERROR(INDEX(Contratos!$O$5:$O$204,MATCH($B761,Contratos!$A$5:$A$204,0)),0)*$G761,0)))</f>
        <v/>
      </c>
      <c r="I761" s="26"/>
      <c r="J761" s="45" t="str">
        <f>IF($B761="","",N($E761)+N($H761)-N($I761))</f>
        <v/>
      </c>
      <c r="K761" s="46" t="str">
        <f>IF($B761="","",IF(N($I761)&lt;=0,"Pendiente",IF(N($J761)&lt;=0,"Pagado","Parcial")))</f>
        <v/>
      </c>
      <c r="L761" s="45" t="str">
        <f>IF($B761="","",MIN(N($I761),N($C761)+N($H761)))</f>
        <v/>
      </c>
      <c r="M761" s="33" t="str">
        <f>IF(OR($A761="",$B761=""),"",IFERROR(IF(N(INDEX(Contratos!$N$5:$N$204,MATCH($B761,Contratos!$A$5:$A$204,0)))&lt;1,"",DATE(YEAR($A761),MONTH($A761),MIN(INDEX(Contratos!$N$5:$N$204,MATCH($B761,Contratos!$A$5:$A$204,0)),DAY(EOMONTH($A761,0))))),""))</f>
        <v/>
      </c>
    </row>
    <row r="762" spans="1:13" x14ac:dyDescent="0.25">
      <c r="A762" s="47"/>
      <c r="B762" s="36"/>
      <c r="C762" s="45" t="str">
        <f>IF($B762="","",IFERROR(INDEX(Contratos!$G$5:$G$204,MATCH($B762,Contratos!$A$5:$A$204,0)),""))</f>
        <v/>
      </c>
      <c r="D762" s="39"/>
      <c r="E762" s="45" t="str">
        <f>IF($B762="","",N($C762)+N($D762))</f>
        <v/>
      </c>
      <c r="F762" s="38"/>
      <c r="G762" s="30" t="str">
        <f>IF($M762="","",MAX(0,IF($F762="",TODAY(),$F762)-$M762))</f>
        <v/>
      </c>
      <c r="H762" s="45" t="str">
        <f>IF($B762="","",IF(N($G762)=0,0,ROUND(N($C762)*IFERROR(INDEX(Contratos!$O$5:$O$204,MATCH($B762,Contratos!$A$5:$A$204,0)),0)*$G762,0)))</f>
        <v/>
      </c>
      <c r="I762" s="39"/>
      <c r="J762" s="45" t="str">
        <f>IF($B762="","",N($E762)+N($H762)-N($I762))</f>
        <v/>
      </c>
      <c r="K762" s="46" t="str">
        <f>IF($B762="","",IF(N($I762)&lt;=0,"Pendiente",IF(N($J762)&lt;=0,"Pagado","Parcial")))</f>
        <v/>
      </c>
      <c r="L762" s="45" t="str">
        <f>IF($B762="","",MIN(N($I762),N($C762)+N($H762)))</f>
        <v/>
      </c>
      <c r="M762" s="33" t="str">
        <f>IF(OR($A762="",$B762=""),"",IFERROR(IF(N(INDEX(Contratos!$N$5:$N$204,MATCH($B762,Contratos!$A$5:$A$204,0)))&lt;1,"",DATE(YEAR($A762),MONTH($A762),MIN(INDEX(Contratos!$N$5:$N$204,MATCH($B762,Contratos!$A$5:$A$204,0)),DAY(EOMONTH($A762,0))))),""))</f>
        <v/>
      </c>
    </row>
    <row r="763" spans="1:13" x14ac:dyDescent="0.25">
      <c r="A763" s="44"/>
      <c r="B763" s="23"/>
      <c r="C763" s="45" t="str">
        <f>IF($B763="","",IFERROR(INDEX(Contratos!$G$5:$G$204,MATCH($B763,Contratos!$A$5:$A$204,0)),""))</f>
        <v/>
      </c>
      <c r="D763" s="26"/>
      <c r="E763" s="45" t="str">
        <f>IF($B763="","",N($C763)+N($D763))</f>
        <v/>
      </c>
      <c r="F763" s="25"/>
      <c r="G763" s="30" t="str">
        <f>IF($M763="","",MAX(0,IF($F763="",TODAY(),$F763)-$M763))</f>
        <v/>
      </c>
      <c r="H763" s="45" t="str">
        <f>IF($B763="","",IF(N($G763)=0,0,ROUND(N($C763)*IFERROR(INDEX(Contratos!$O$5:$O$204,MATCH($B763,Contratos!$A$5:$A$204,0)),0)*$G763,0)))</f>
        <v/>
      </c>
      <c r="I763" s="26"/>
      <c r="J763" s="45" t="str">
        <f>IF($B763="","",N($E763)+N($H763)-N($I763))</f>
        <v/>
      </c>
      <c r="K763" s="46" t="str">
        <f>IF($B763="","",IF(N($I763)&lt;=0,"Pendiente",IF(N($J763)&lt;=0,"Pagado","Parcial")))</f>
        <v/>
      </c>
      <c r="L763" s="45" t="str">
        <f>IF($B763="","",MIN(N($I763),N($C763)+N($H763)))</f>
        <v/>
      </c>
      <c r="M763" s="33" t="str">
        <f>IF(OR($A763="",$B763=""),"",IFERROR(IF(N(INDEX(Contratos!$N$5:$N$204,MATCH($B763,Contratos!$A$5:$A$204,0)))&lt;1,"",DATE(YEAR($A763),MONTH($A763),MIN(INDEX(Contratos!$N$5:$N$204,MATCH($B763,Contratos!$A$5:$A$204,0)),DAY(EOMONTH($A763,0))))),""))</f>
        <v/>
      </c>
    </row>
    <row r="764" spans="1:13" x14ac:dyDescent="0.25">
      <c r="A764" s="47"/>
      <c r="B764" s="36"/>
      <c r="C764" s="45" t="str">
        <f>IF($B764="","",IFERROR(INDEX(Contratos!$G$5:$G$204,MATCH($B764,Contratos!$A$5:$A$204,0)),""))</f>
        <v/>
      </c>
      <c r="D764" s="39"/>
      <c r="E764" s="45" t="str">
        <f>IF($B764="","",N($C764)+N($D764))</f>
        <v/>
      </c>
      <c r="F764" s="38"/>
      <c r="G764" s="30" t="str">
        <f>IF($M764="","",MAX(0,IF($F764="",TODAY(),$F764)-$M764))</f>
        <v/>
      </c>
      <c r="H764" s="45" t="str">
        <f>IF($B764="","",IF(N($G764)=0,0,ROUND(N($C764)*IFERROR(INDEX(Contratos!$O$5:$O$204,MATCH($B764,Contratos!$A$5:$A$204,0)),0)*$G764,0)))</f>
        <v/>
      </c>
      <c r="I764" s="39"/>
      <c r="J764" s="45" t="str">
        <f>IF($B764="","",N($E764)+N($H764)-N($I764))</f>
        <v/>
      </c>
      <c r="K764" s="46" t="str">
        <f>IF($B764="","",IF(N($I764)&lt;=0,"Pendiente",IF(N($J764)&lt;=0,"Pagado","Parcial")))</f>
        <v/>
      </c>
      <c r="L764" s="45" t="str">
        <f>IF($B764="","",MIN(N($I764),N($C764)+N($H764)))</f>
        <v/>
      </c>
      <c r="M764" s="33" t="str">
        <f>IF(OR($A764="",$B764=""),"",IFERROR(IF(N(INDEX(Contratos!$N$5:$N$204,MATCH($B764,Contratos!$A$5:$A$204,0)))&lt;1,"",DATE(YEAR($A764),MONTH($A764),MIN(INDEX(Contratos!$N$5:$N$204,MATCH($B764,Contratos!$A$5:$A$204,0)),DAY(EOMONTH($A764,0))))),""))</f>
        <v/>
      </c>
    </row>
    <row r="765" spans="1:13" x14ac:dyDescent="0.25">
      <c r="A765" s="44"/>
      <c r="B765" s="23"/>
      <c r="C765" s="45" t="str">
        <f>IF($B765="","",IFERROR(INDEX(Contratos!$G$5:$G$204,MATCH($B765,Contratos!$A$5:$A$204,0)),""))</f>
        <v/>
      </c>
      <c r="D765" s="26"/>
      <c r="E765" s="45" t="str">
        <f>IF($B765="","",N($C765)+N($D765))</f>
        <v/>
      </c>
      <c r="F765" s="25"/>
      <c r="G765" s="30" t="str">
        <f>IF($M765="","",MAX(0,IF($F765="",TODAY(),$F765)-$M765))</f>
        <v/>
      </c>
      <c r="H765" s="45" t="str">
        <f>IF($B765="","",IF(N($G765)=0,0,ROUND(N($C765)*IFERROR(INDEX(Contratos!$O$5:$O$204,MATCH($B765,Contratos!$A$5:$A$204,0)),0)*$G765,0)))</f>
        <v/>
      </c>
      <c r="I765" s="26"/>
      <c r="J765" s="45" t="str">
        <f>IF($B765="","",N($E765)+N($H765)-N($I765))</f>
        <v/>
      </c>
      <c r="K765" s="46" t="str">
        <f>IF($B765="","",IF(N($I765)&lt;=0,"Pendiente",IF(N($J765)&lt;=0,"Pagado","Parcial")))</f>
        <v/>
      </c>
      <c r="L765" s="45" t="str">
        <f>IF($B765="","",MIN(N($I765),N($C765)+N($H765)))</f>
        <v/>
      </c>
      <c r="M765" s="33" t="str">
        <f>IF(OR($A765="",$B765=""),"",IFERROR(IF(N(INDEX(Contratos!$N$5:$N$204,MATCH($B765,Contratos!$A$5:$A$204,0)))&lt;1,"",DATE(YEAR($A765),MONTH($A765),MIN(INDEX(Contratos!$N$5:$N$204,MATCH($B765,Contratos!$A$5:$A$204,0)),DAY(EOMONTH($A765,0))))),""))</f>
        <v/>
      </c>
    </row>
    <row r="766" spans="1:13" x14ac:dyDescent="0.25">
      <c r="A766" s="47"/>
      <c r="B766" s="36"/>
      <c r="C766" s="45" t="str">
        <f>IF($B766="","",IFERROR(INDEX(Contratos!$G$5:$G$204,MATCH($B766,Contratos!$A$5:$A$204,0)),""))</f>
        <v/>
      </c>
      <c r="D766" s="39"/>
      <c r="E766" s="45" t="str">
        <f>IF($B766="","",N($C766)+N($D766))</f>
        <v/>
      </c>
      <c r="F766" s="38"/>
      <c r="G766" s="30" t="str">
        <f>IF($M766="","",MAX(0,IF($F766="",TODAY(),$F766)-$M766))</f>
        <v/>
      </c>
      <c r="H766" s="45" t="str">
        <f>IF($B766="","",IF(N($G766)=0,0,ROUND(N($C766)*IFERROR(INDEX(Contratos!$O$5:$O$204,MATCH($B766,Contratos!$A$5:$A$204,0)),0)*$G766,0)))</f>
        <v/>
      </c>
      <c r="I766" s="39"/>
      <c r="J766" s="45" t="str">
        <f>IF($B766="","",N($E766)+N($H766)-N($I766))</f>
        <v/>
      </c>
      <c r="K766" s="46" t="str">
        <f>IF($B766="","",IF(N($I766)&lt;=0,"Pendiente",IF(N($J766)&lt;=0,"Pagado","Parcial")))</f>
        <v/>
      </c>
      <c r="L766" s="45" t="str">
        <f>IF($B766="","",MIN(N($I766),N($C766)+N($H766)))</f>
        <v/>
      </c>
      <c r="M766" s="33" t="str">
        <f>IF(OR($A766="",$B766=""),"",IFERROR(IF(N(INDEX(Contratos!$N$5:$N$204,MATCH($B766,Contratos!$A$5:$A$204,0)))&lt;1,"",DATE(YEAR($A766),MONTH($A766),MIN(INDEX(Contratos!$N$5:$N$204,MATCH($B766,Contratos!$A$5:$A$204,0)),DAY(EOMONTH($A766,0))))),""))</f>
        <v/>
      </c>
    </row>
    <row r="767" spans="1:13" x14ac:dyDescent="0.25">
      <c r="A767" s="44"/>
      <c r="B767" s="23"/>
      <c r="C767" s="45" t="str">
        <f>IF($B767="","",IFERROR(INDEX(Contratos!$G$5:$G$204,MATCH($B767,Contratos!$A$5:$A$204,0)),""))</f>
        <v/>
      </c>
      <c r="D767" s="26"/>
      <c r="E767" s="45" t="str">
        <f>IF($B767="","",N($C767)+N($D767))</f>
        <v/>
      </c>
      <c r="F767" s="25"/>
      <c r="G767" s="30" t="str">
        <f>IF($M767="","",MAX(0,IF($F767="",TODAY(),$F767)-$M767))</f>
        <v/>
      </c>
      <c r="H767" s="45" t="str">
        <f>IF($B767="","",IF(N($G767)=0,0,ROUND(N($C767)*IFERROR(INDEX(Contratos!$O$5:$O$204,MATCH($B767,Contratos!$A$5:$A$204,0)),0)*$G767,0)))</f>
        <v/>
      </c>
      <c r="I767" s="26"/>
      <c r="J767" s="45" t="str">
        <f>IF($B767="","",N($E767)+N($H767)-N($I767))</f>
        <v/>
      </c>
      <c r="K767" s="46" t="str">
        <f>IF($B767="","",IF(N($I767)&lt;=0,"Pendiente",IF(N($J767)&lt;=0,"Pagado","Parcial")))</f>
        <v/>
      </c>
      <c r="L767" s="45" t="str">
        <f>IF($B767="","",MIN(N($I767),N($C767)+N($H767)))</f>
        <v/>
      </c>
      <c r="M767" s="33" t="str">
        <f>IF(OR($A767="",$B767=""),"",IFERROR(IF(N(INDEX(Contratos!$N$5:$N$204,MATCH($B767,Contratos!$A$5:$A$204,0)))&lt;1,"",DATE(YEAR($A767),MONTH($A767),MIN(INDEX(Contratos!$N$5:$N$204,MATCH($B767,Contratos!$A$5:$A$204,0)),DAY(EOMONTH($A767,0))))),""))</f>
        <v/>
      </c>
    </row>
    <row r="768" spans="1:13" x14ac:dyDescent="0.25">
      <c r="A768" s="47"/>
      <c r="B768" s="36"/>
      <c r="C768" s="45" t="str">
        <f>IF($B768="","",IFERROR(INDEX(Contratos!$G$5:$G$204,MATCH($B768,Contratos!$A$5:$A$204,0)),""))</f>
        <v/>
      </c>
      <c r="D768" s="39"/>
      <c r="E768" s="45" t="str">
        <f>IF($B768="","",N($C768)+N($D768))</f>
        <v/>
      </c>
      <c r="F768" s="38"/>
      <c r="G768" s="30" t="str">
        <f>IF($M768="","",MAX(0,IF($F768="",TODAY(),$F768)-$M768))</f>
        <v/>
      </c>
      <c r="H768" s="45" t="str">
        <f>IF($B768="","",IF(N($G768)=0,0,ROUND(N($C768)*IFERROR(INDEX(Contratos!$O$5:$O$204,MATCH($B768,Contratos!$A$5:$A$204,0)),0)*$G768,0)))</f>
        <v/>
      </c>
      <c r="I768" s="39"/>
      <c r="J768" s="45" t="str">
        <f>IF($B768="","",N($E768)+N($H768)-N($I768))</f>
        <v/>
      </c>
      <c r="K768" s="46" t="str">
        <f>IF($B768="","",IF(N($I768)&lt;=0,"Pendiente",IF(N($J768)&lt;=0,"Pagado","Parcial")))</f>
        <v/>
      </c>
      <c r="L768" s="45" t="str">
        <f>IF($B768="","",MIN(N($I768),N($C768)+N($H768)))</f>
        <v/>
      </c>
      <c r="M768" s="33" t="str">
        <f>IF(OR($A768="",$B768=""),"",IFERROR(IF(N(INDEX(Contratos!$N$5:$N$204,MATCH($B768,Contratos!$A$5:$A$204,0)))&lt;1,"",DATE(YEAR($A768),MONTH($A768),MIN(INDEX(Contratos!$N$5:$N$204,MATCH($B768,Contratos!$A$5:$A$204,0)),DAY(EOMONTH($A768,0))))),""))</f>
        <v/>
      </c>
    </row>
    <row r="769" spans="1:13" x14ac:dyDescent="0.25">
      <c r="A769" s="44"/>
      <c r="B769" s="23"/>
      <c r="C769" s="45" t="str">
        <f>IF($B769="","",IFERROR(INDEX(Contratos!$G$5:$G$204,MATCH($B769,Contratos!$A$5:$A$204,0)),""))</f>
        <v/>
      </c>
      <c r="D769" s="26"/>
      <c r="E769" s="45" t="str">
        <f>IF($B769="","",N($C769)+N($D769))</f>
        <v/>
      </c>
      <c r="F769" s="25"/>
      <c r="G769" s="30" t="str">
        <f>IF($M769="","",MAX(0,IF($F769="",TODAY(),$F769)-$M769))</f>
        <v/>
      </c>
      <c r="H769" s="45" t="str">
        <f>IF($B769="","",IF(N($G769)=0,0,ROUND(N($C769)*IFERROR(INDEX(Contratos!$O$5:$O$204,MATCH($B769,Contratos!$A$5:$A$204,0)),0)*$G769,0)))</f>
        <v/>
      </c>
      <c r="I769" s="26"/>
      <c r="J769" s="45" t="str">
        <f>IF($B769="","",N($E769)+N($H769)-N($I769))</f>
        <v/>
      </c>
      <c r="K769" s="46" t="str">
        <f>IF($B769="","",IF(N($I769)&lt;=0,"Pendiente",IF(N($J769)&lt;=0,"Pagado","Parcial")))</f>
        <v/>
      </c>
      <c r="L769" s="45" t="str">
        <f>IF($B769="","",MIN(N($I769),N($C769)+N($H769)))</f>
        <v/>
      </c>
      <c r="M769" s="33" t="str">
        <f>IF(OR($A769="",$B769=""),"",IFERROR(IF(N(INDEX(Contratos!$N$5:$N$204,MATCH($B769,Contratos!$A$5:$A$204,0)))&lt;1,"",DATE(YEAR($A769),MONTH($A769),MIN(INDEX(Contratos!$N$5:$N$204,MATCH($B769,Contratos!$A$5:$A$204,0)),DAY(EOMONTH($A769,0))))),""))</f>
        <v/>
      </c>
    </row>
    <row r="770" spans="1:13" x14ac:dyDescent="0.25">
      <c r="A770" s="47"/>
      <c r="B770" s="36"/>
      <c r="C770" s="45" t="str">
        <f>IF($B770="","",IFERROR(INDEX(Contratos!$G$5:$G$204,MATCH($B770,Contratos!$A$5:$A$204,0)),""))</f>
        <v/>
      </c>
      <c r="D770" s="39"/>
      <c r="E770" s="45" t="str">
        <f>IF($B770="","",N($C770)+N($D770))</f>
        <v/>
      </c>
      <c r="F770" s="38"/>
      <c r="G770" s="30" t="str">
        <f>IF($M770="","",MAX(0,IF($F770="",TODAY(),$F770)-$M770))</f>
        <v/>
      </c>
      <c r="H770" s="45" t="str">
        <f>IF($B770="","",IF(N($G770)=0,0,ROUND(N($C770)*IFERROR(INDEX(Contratos!$O$5:$O$204,MATCH($B770,Contratos!$A$5:$A$204,0)),0)*$G770,0)))</f>
        <v/>
      </c>
      <c r="I770" s="39"/>
      <c r="J770" s="45" t="str">
        <f>IF($B770="","",N($E770)+N($H770)-N($I770))</f>
        <v/>
      </c>
      <c r="K770" s="46" t="str">
        <f>IF($B770="","",IF(N($I770)&lt;=0,"Pendiente",IF(N($J770)&lt;=0,"Pagado","Parcial")))</f>
        <v/>
      </c>
      <c r="L770" s="45" t="str">
        <f>IF($B770="","",MIN(N($I770),N($C770)+N($H770)))</f>
        <v/>
      </c>
      <c r="M770" s="33" t="str">
        <f>IF(OR($A770="",$B770=""),"",IFERROR(IF(N(INDEX(Contratos!$N$5:$N$204,MATCH($B770,Contratos!$A$5:$A$204,0)))&lt;1,"",DATE(YEAR($A770),MONTH($A770),MIN(INDEX(Contratos!$N$5:$N$204,MATCH($B770,Contratos!$A$5:$A$204,0)),DAY(EOMONTH($A770,0))))),""))</f>
        <v/>
      </c>
    </row>
    <row r="771" spans="1:13" x14ac:dyDescent="0.25">
      <c r="A771" s="44"/>
      <c r="B771" s="23"/>
      <c r="C771" s="45" t="str">
        <f>IF($B771="","",IFERROR(INDEX(Contratos!$G$5:$G$204,MATCH($B771,Contratos!$A$5:$A$204,0)),""))</f>
        <v/>
      </c>
      <c r="D771" s="26"/>
      <c r="E771" s="45" t="str">
        <f>IF($B771="","",N($C771)+N($D771))</f>
        <v/>
      </c>
      <c r="F771" s="25"/>
      <c r="G771" s="30" t="str">
        <f>IF($M771="","",MAX(0,IF($F771="",TODAY(),$F771)-$M771))</f>
        <v/>
      </c>
      <c r="H771" s="45" t="str">
        <f>IF($B771="","",IF(N($G771)=0,0,ROUND(N($C771)*IFERROR(INDEX(Contratos!$O$5:$O$204,MATCH($B771,Contratos!$A$5:$A$204,0)),0)*$G771,0)))</f>
        <v/>
      </c>
      <c r="I771" s="26"/>
      <c r="J771" s="45" t="str">
        <f>IF($B771="","",N($E771)+N($H771)-N($I771))</f>
        <v/>
      </c>
      <c r="K771" s="46" t="str">
        <f>IF($B771="","",IF(N($I771)&lt;=0,"Pendiente",IF(N($J771)&lt;=0,"Pagado","Parcial")))</f>
        <v/>
      </c>
      <c r="L771" s="45" t="str">
        <f>IF($B771="","",MIN(N($I771),N($C771)+N($H771)))</f>
        <v/>
      </c>
      <c r="M771" s="33" t="str">
        <f>IF(OR($A771="",$B771=""),"",IFERROR(IF(N(INDEX(Contratos!$N$5:$N$204,MATCH($B771,Contratos!$A$5:$A$204,0)))&lt;1,"",DATE(YEAR($A771),MONTH($A771),MIN(INDEX(Contratos!$N$5:$N$204,MATCH($B771,Contratos!$A$5:$A$204,0)),DAY(EOMONTH($A771,0))))),""))</f>
        <v/>
      </c>
    </row>
    <row r="772" spans="1:13" x14ac:dyDescent="0.25">
      <c r="A772" s="47"/>
      <c r="B772" s="36"/>
      <c r="C772" s="45" t="str">
        <f>IF($B772="","",IFERROR(INDEX(Contratos!$G$5:$G$204,MATCH($B772,Contratos!$A$5:$A$204,0)),""))</f>
        <v/>
      </c>
      <c r="D772" s="39"/>
      <c r="E772" s="45" t="str">
        <f>IF($B772="","",N($C772)+N($D772))</f>
        <v/>
      </c>
      <c r="F772" s="38"/>
      <c r="G772" s="30" t="str">
        <f>IF($M772="","",MAX(0,IF($F772="",TODAY(),$F772)-$M772))</f>
        <v/>
      </c>
      <c r="H772" s="45" t="str">
        <f>IF($B772="","",IF(N($G772)=0,0,ROUND(N($C772)*IFERROR(INDEX(Contratos!$O$5:$O$204,MATCH($B772,Contratos!$A$5:$A$204,0)),0)*$G772,0)))</f>
        <v/>
      </c>
      <c r="I772" s="39"/>
      <c r="J772" s="45" t="str">
        <f>IF($B772="","",N($E772)+N($H772)-N($I772))</f>
        <v/>
      </c>
      <c r="K772" s="46" t="str">
        <f>IF($B772="","",IF(N($I772)&lt;=0,"Pendiente",IF(N($J772)&lt;=0,"Pagado","Parcial")))</f>
        <v/>
      </c>
      <c r="L772" s="45" t="str">
        <f>IF($B772="","",MIN(N($I772),N($C772)+N($H772)))</f>
        <v/>
      </c>
      <c r="M772" s="33" t="str">
        <f>IF(OR($A772="",$B772=""),"",IFERROR(IF(N(INDEX(Contratos!$N$5:$N$204,MATCH($B772,Contratos!$A$5:$A$204,0)))&lt;1,"",DATE(YEAR($A772),MONTH($A772),MIN(INDEX(Contratos!$N$5:$N$204,MATCH($B772,Contratos!$A$5:$A$204,0)),DAY(EOMONTH($A772,0))))),""))</f>
        <v/>
      </c>
    </row>
    <row r="773" spans="1:13" x14ac:dyDescent="0.25">
      <c r="A773" s="44"/>
      <c r="B773" s="23"/>
      <c r="C773" s="45" t="str">
        <f>IF($B773="","",IFERROR(INDEX(Contratos!$G$5:$G$204,MATCH($B773,Contratos!$A$5:$A$204,0)),""))</f>
        <v/>
      </c>
      <c r="D773" s="26"/>
      <c r="E773" s="45" t="str">
        <f>IF($B773="","",N($C773)+N($D773))</f>
        <v/>
      </c>
      <c r="F773" s="25"/>
      <c r="G773" s="30" t="str">
        <f>IF($M773="","",MAX(0,IF($F773="",TODAY(),$F773)-$M773))</f>
        <v/>
      </c>
      <c r="H773" s="45" t="str">
        <f>IF($B773="","",IF(N($G773)=0,0,ROUND(N($C773)*IFERROR(INDEX(Contratos!$O$5:$O$204,MATCH($B773,Contratos!$A$5:$A$204,0)),0)*$G773,0)))</f>
        <v/>
      </c>
      <c r="I773" s="26"/>
      <c r="J773" s="45" t="str">
        <f>IF($B773="","",N($E773)+N($H773)-N($I773))</f>
        <v/>
      </c>
      <c r="K773" s="46" t="str">
        <f>IF($B773="","",IF(N($I773)&lt;=0,"Pendiente",IF(N($J773)&lt;=0,"Pagado","Parcial")))</f>
        <v/>
      </c>
      <c r="L773" s="45" t="str">
        <f>IF($B773="","",MIN(N($I773),N($C773)+N($H773)))</f>
        <v/>
      </c>
      <c r="M773" s="33" t="str">
        <f>IF(OR($A773="",$B773=""),"",IFERROR(IF(N(INDEX(Contratos!$N$5:$N$204,MATCH($B773,Contratos!$A$5:$A$204,0)))&lt;1,"",DATE(YEAR($A773),MONTH($A773),MIN(INDEX(Contratos!$N$5:$N$204,MATCH($B773,Contratos!$A$5:$A$204,0)),DAY(EOMONTH($A773,0))))),""))</f>
        <v/>
      </c>
    </row>
    <row r="774" spans="1:13" x14ac:dyDescent="0.25">
      <c r="A774" s="47"/>
      <c r="B774" s="36"/>
      <c r="C774" s="45" t="str">
        <f>IF($B774="","",IFERROR(INDEX(Contratos!$G$5:$G$204,MATCH($B774,Contratos!$A$5:$A$204,0)),""))</f>
        <v/>
      </c>
      <c r="D774" s="39"/>
      <c r="E774" s="45" t="str">
        <f>IF($B774="","",N($C774)+N($D774))</f>
        <v/>
      </c>
      <c r="F774" s="38"/>
      <c r="G774" s="30" t="str">
        <f>IF($M774="","",MAX(0,IF($F774="",TODAY(),$F774)-$M774))</f>
        <v/>
      </c>
      <c r="H774" s="45" t="str">
        <f>IF($B774="","",IF(N($G774)=0,0,ROUND(N($C774)*IFERROR(INDEX(Contratos!$O$5:$O$204,MATCH($B774,Contratos!$A$5:$A$204,0)),0)*$G774,0)))</f>
        <v/>
      </c>
      <c r="I774" s="39"/>
      <c r="J774" s="45" t="str">
        <f>IF($B774="","",N($E774)+N($H774)-N($I774))</f>
        <v/>
      </c>
      <c r="K774" s="46" t="str">
        <f>IF($B774="","",IF(N($I774)&lt;=0,"Pendiente",IF(N($J774)&lt;=0,"Pagado","Parcial")))</f>
        <v/>
      </c>
      <c r="L774" s="45" t="str">
        <f>IF($B774="","",MIN(N($I774),N($C774)+N($H774)))</f>
        <v/>
      </c>
      <c r="M774" s="33" t="str">
        <f>IF(OR($A774="",$B774=""),"",IFERROR(IF(N(INDEX(Contratos!$N$5:$N$204,MATCH($B774,Contratos!$A$5:$A$204,0)))&lt;1,"",DATE(YEAR($A774),MONTH($A774),MIN(INDEX(Contratos!$N$5:$N$204,MATCH($B774,Contratos!$A$5:$A$204,0)),DAY(EOMONTH($A774,0))))),""))</f>
        <v/>
      </c>
    </row>
    <row r="775" spans="1:13" x14ac:dyDescent="0.25">
      <c r="A775" s="44"/>
      <c r="B775" s="23"/>
      <c r="C775" s="45" t="str">
        <f>IF($B775="","",IFERROR(INDEX(Contratos!$G$5:$G$204,MATCH($B775,Contratos!$A$5:$A$204,0)),""))</f>
        <v/>
      </c>
      <c r="D775" s="26"/>
      <c r="E775" s="45" t="str">
        <f>IF($B775="","",N($C775)+N($D775))</f>
        <v/>
      </c>
      <c r="F775" s="25"/>
      <c r="G775" s="30" t="str">
        <f>IF($M775="","",MAX(0,IF($F775="",TODAY(),$F775)-$M775))</f>
        <v/>
      </c>
      <c r="H775" s="45" t="str">
        <f>IF($B775="","",IF(N($G775)=0,0,ROUND(N($C775)*IFERROR(INDEX(Contratos!$O$5:$O$204,MATCH($B775,Contratos!$A$5:$A$204,0)),0)*$G775,0)))</f>
        <v/>
      </c>
      <c r="I775" s="26"/>
      <c r="J775" s="45" t="str">
        <f>IF($B775="","",N($E775)+N($H775)-N($I775))</f>
        <v/>
      </c>
      <c r="K775" s="46" t="str">
        <f>IF($B775="","",IF(N($I775)&lt;=0,"Pendiente",IF(N($J775)&lt;=0,"Pagado","Parcial")))</f>
        <v/>
      </c>
      <c r="L775" s="45" t="str">
        <f>IF($B775="","",MIN(N($I775),N($C775)+N($H775)))</f>
        <v/>
      </c>
      <c r="M775" s="33" t="str">
        <f>IF(OR($A775="",$B775=""),"",IFERROR(IF(N(INDEX(Contratos!$N$5:$N$204,MATCH($B775,Contratos!$A$5:$A$204,0)))&lt;1,"",DATE(YEAR($A775),MONTH($A775),MIN(INDEX(Contratos!$N$5:$N$204,MATCH($B775,Contratos!$A$5:$A$204,0)),DAY(EOMONTH($A775,0))))),""))</f>
        <v/>
      </c>
    </row>
    <row r="776" spans="1:13" x14ac:dyDescent="0.25">
      <c r="A776" s="47"/>
      <c r="B776" s="36"/>
      <c r="C776" s="45" t="str">
        <f>IF($B776="","",IFERROR(INDEX(Contratos!$G$5:$G$204,MATCH($B776,Contratos!$A$5:$A$204,0)),""))</f>
        <v/>
      </c>
      <c r="D776" s="39"/>
      <c r="E776" s="45" t="str">
        <f>IF($B776="","",N($C776)+N($D776))</f>
        <v/>
      </c>
      <c r="F776" s="38"/>
      <c r="G776" s="30" t="str">
        <f>IF($M776="","",MAX(0,IF($F776="",TODAY(),$F776)-$M776))</f>
        <v/>
      </c>
      <c r="H776" s="45" t="str">
        <f>IF($B776="","",IF(N($G776)=0,0,ROUND(N($C776)*IFERROR(INDEX(Contratos!$O$5:$O$204,MATCH($B776,Contratos!$A$5:$A$204,0)),0)*$G776,0)))</f>
        <v/>
      </c>
      <c r="I776" s="39"/>
      <c r="J776" s="45" t="str">
        <f>IF($B776="","",N($E776)+N($H776)-N($I776))</f>
        <v/>
      </c>
      <c r="K776" s="46" t="str">
        <f>IF($B776="","",IF(N($I776)&lt;=0,"Pendiente",IF(N($J776)&lt;=0,"Pagado","Parcial")))</f>
        <v/>
      </c>
      <c r="L776" s="45" t="str">
        <f>IF($B776="","",MIN(N($I776),N($C776)+N($H776)))</f>
        <v/>
      </c>
      <c r="M776" s="33" t="str">
        <f>IF(OR($A776="",$B776=""),"",IFERROR(IF(N(INDEX(Contratos!$N$5:$N$204,MATCH($B776,Contratos!$A$5:$A$204,0)))&lt;1,"",DATE(YEAR($A776),MONTH($A776),MIN(INDEX(Contratos!$N$5:$N$204,MATCH($B776,Contratos!$A$5:$A$204,0)),DAY(EOMONTH($A776,0))))),""))</f>
        <v/>
      </c>
    </row>
    <row r="777" spans="1:13" x14ac:dyDescent="0.25">
      <c r="A777" s="44"/>
      <c r="B777" s="23"/>
      <c r="C777" s="45" t="str">
        <f>IF($B777="","",IFERROR(INDEX(Contratos!$G$5:$G$204,MATCH($B777,Contratos!$A$5:$A$204,0)),""))</f>
        <v/>
      </c>
      <c r="D777" s="26"/>
      <c r="E777" s="45" t="str">
        <f>IF($B777="","",N($C777)+N($D777))</f>
        <v/>
      </c>
      <c r="F777" s="25"/>
      <c r="G777" s="30" t="str">
        <f>IF($M777="","",MAX(0,IF($F777="",TODAY(),$F777)-$M777))</f>
        <v/>
      </c>
      <c r="H777" s="45" t="str">
        <f>IF($B777="","",IF(N($G777)=0,0,ROUND(N($C777)*IFERROR(INDEX(Contratos!$O$5:$O$204,MATCH($B777,Contratos!$A$5:$A$204,0)),0)*$G777,0)))</f>
        <v/>
      </c>
      <c r="I777" s="26"/>
      <c r="J777" s="45" t="str">
        <f>IF($B777="","",N($E777)+N($H777)-N($I777))</f>
        <v/>
      </c>
      <c r="K777" s="46" t="str">
        <f>IF($B777="","",IF(N($I777)&lt;=0,"Pendiente",IF(N($J777)&lt;=0,"Pagado","Parcial")))</f>
        <v/>
      </c>
      <c r="L777" s="45" t="str">
        <f>IF($B777="","",MIN(N($I777),N($C777)+N($H777)))</f>
        <v/>
      </c>
      <c r="M777" s="33" t="str">
        <f>IF(OR($A777="",$B777=""),"",IFERROR(IF(N(INDEX(Contratos!$N$5:$N$204,MATCH($B777,Contratos!$A$5:$A$204,0)))&lt;1,"",DATE(YEAR($A777),MONTH($A777),MIN(INDEX(Contratos!$N$5:$N$204,MATCH($B777,Contratos!$A$5:$A$204,0)),DAY(EOMONTH($A777,0))))),""))</f>
        <v/>
      </c>
    </row>
    <row r="778" spans="1:13" x14ac:dyDescent="0.25">
      <c r="A778" s="47"/>
      <c r="B778" s="36"/>
      <c r="C778" s="45" t="str">
        <f>IF($B778="","",IFERROR(INDEX(Contratos!$G$5:$G$204,MATCH($B778,Contratos!$A$5:$A$204,0)),""))</f>
        <v/>
      </c>
      <c r="D778" s="39"/>
      <c r="E778" s="45" t="str">
        <f>IF($B778="","",N($C778)+N($D778))</f>
        <v/>
      </c>
      <c r="F778" s="38"/>
      <c r="G778" s="30" t="str">
        <f>IF($M778="","",MAX(0,IF($F778="",TODAY(),$F778)-$M778))</f>
        <v/>
      </c>
      <c r="H778" s="45" t="str">
        <f>IF($B778="","",IF(N($G778)=0,0,ROUND(N($C778)*IFERROR(INDEX(Contratos!$O$5:$O$204,MATCH($B778,Contratos!$A$5:$A$204,0)),0)*$G778,0)))</f>
        <v/>
      </c>
      <c r="I778" s="39"/>
      <c r="J778" s="45" t="str">
        <f>IF($B778="","",N($E778)+N($H778)-N($I778))</f>
        <v/>
      </c>
      <c r="K778" s="46" t="str">
        <f>IF($B778="","",IF(N($I778)&lt;=0,"Pendiente",IF(N($J778)&lt;=0,"Pagado","Parcial")))</f>
        <v/>
      </c>
      <c r="L778" s="45" t="str">
        <f>IF($B778="","",MIN(N($I778),N($C778)+N($H778)))</f>
        <v/>
      </c>
      <c r="M778" s="33" t="str">
        <f>IF(OR($A778="",$B778=""),"",IFERROR(IF(N(INDEX(Contratos!$N$5:$N$204,MATCH($B778,Contratos!$A$5:$A$204,0)))&lt;1,"",DATE(YEAR($A778),MONTH($A778),MIN(INDEX(Contratos!$N$5:$N$204,MATCH($B778,Contratos!$A$5:$A$204,0)),DAY(EOMONTH($A778,0))))),""))</f>
        <v/>
      </c>
    </row>
    <row r="779" spans="1:13" x14ac:dyDescent="0.25">
      <c r="A779" s="44"/>
      <c r="B779" s="23"/>
      <c r="C779" s="45" t="str">
        <f>IF($B779="","",IFERROR(INDEX(Contratos!$G$5:$G$204,MATCH($B779,Contratos!$A$5:$A$204,0)),""))</f>
        <v/>
      </c>
      <c r="D779" s="26"/>
      <c r="E779" s="45" t="str">
        <f>IF($B779="","",N($C779)+N($D779))</f>
        <v/>
      </c>
      <c r="F779" s="25"/>
      <c r="G779" s="30" t="str">
        <f>IF($M779="","",MAX(0,IF($F779="",TODAY(),$F779)-$M779))</f>
        <v/>
      </c>
      <c r="H779" s="45" t="str">
        <f>IF($B779="","",IF(N($G779)=0,0,ROUND(N($C779)*IFERROR(INDEX(Contratos!$O$5:$O$204,MATCH($B779,Contratos!$A$5:$A$204,0)),0)*$G779,0)))</f>
        <v/>
      </c>
      <c r="I779" s="26"/>
      <c r="J779" s="45" t="str">
        <f>IF($B779="","",N($E779)+N($H779)-N($I779))</f>
        <v/>
      </c>
      <c r="K779" s="46" t="str">
        <f>IF($B779="","",IF(N($I779)&lt;=0,"Pendiente",IF(N($J779)&lt;=0,"Pagado","Parcial")))</f>
        <v/>
      </c>
      <c r="L779" s="45" t="str">
        <f>IF($B779="","",MIN(N($I779),N($C779)+N($H779)))</f>
        <v/>
      </c>
      <c r="M779" s="33" t="str">
        <f>IF(OR($A779="",$B779=""),"",IFERROR(IF(N(INDEX(Contratos!$N$5:$N$204,MATCH($B779,Contratos!$A$5:$A$204,0)))&lt;1,"",DATE(YEAR($A779),MONTH($A779),MIN(INDEX(Contratos!$N$5:$N$204,MATCH($B779,Contratos!$A$5:$A$204,0)),DAY(EOMONTH($A779,0))))),""))</f>
        <v/>
      </c>
    </row>
    <row r="780" spans="1:13" x14ac:dyDescent="0.25">
      <c r="A780" s="47"/>
      <c r="B780" s="36"/>
      <c r="C780" s="45" t="str">
        <f>IF($B780="","",IFERROR(INDEX(Contratos!$G$5:$G$204,MATCH($B780,Contratos!$A$5:$A$204,0)),""))</f>
        <v/>
      </c>
      <c r="D780" s="39"/>
      <c r="E780" s="45" t="str">
        <f>IF($B780="","",N($C780)+N($D780))</f>
        <v/>
      </c>
      <c r="F780" s="38"/>
      <c r="G780" s="30" t="str">
        <f>IF($M780="","",MAX(0,IF($F780="",TODAY(),$F780)-$M780))</f>
        <v/>
      </c>
      <c r="H780" s="45" t="str">
        <f>IF($B780="","",IF(N($G780)=0,0,ROUND(N($C780)*IFERROR(INDEX(Contratos!$O$5:$O$204,MATCH($B780,Contratos!$A$5:$A$204,0)),0)*$G780,0)))</f>
        <v/>
      </c>
      <c r="I780" s="39"/>
      <c r="J780" s="45" t="str">
        <f>IF($B780="","",N($E780)+N($H780)-N($I780))</f>
        <v/>
      </c>
      <c r="K780" s="46" t="str">
        <f>IF($B780="","",IF(N($I780)&lt;=0,"Pendiente",IF(N($J780)&lt;=0,"Pagado","Parcial")))</f>
        <v/>
      </c>
      <c r="L780" s="45" t="str">
        <f>IF($B780="","",MIN(N($I780),N($C780)+N($H780)))</f>
        <v/>
      </c>
      <c r="M780" s="33" t="str">
        <f>IF(OR($A780="",$B780=""),"",IFERROR(IF(N(INDEX(Contratos!$N$5:$N$204,MATCH($B780,Contratos!$A$5:$A$204,0)))&lt;1,"",DATE(YEAR($A780),MONTH($A780),MIN(INDEX(Contratos!$N$5:$N$204,MATCH($B780,Contratos!$A$5:$A$204,0)),DAY(EOMONTH($A780,0))))),""))</f>
        <v/>
      </c>
    </row>
    <row r="781" spans="1:13" x14ac:dyDescent="0.25">
      <c r="A781" s="44"/>
      <c r="B781" s="23"/>
      <c r="C781" s="45" t="str">
        <f>IF($B781="","",IFERROR(INDEX(Contratos!$G$5:$G$204,MATCH($B781,Contratos!$A$5:$A$204,0)),""))</f>
        <v/>
      </c>
      <c r="D781" s="26"/>
      <c r="E781" s="45" t="str">
        <f>IF($B781="","",N($C781)+N($D781))</f>
        <v/>
      </c>
      <c r="F781" s="25"/>
      <c r="G781" s="30" t="str">
        <f>IF($M781="","",MAX(0,IF($F781="",TODAY(),$F781)-$M781))</f>
        <v/>
      </c>
      <c r="H781" s="45" t="str">
        <f>IF($B781="","",IF(N($G781)=0,0,ROUND(N($C781)*IFERROR(INDEX(Contratos!$O$5:$O$204,MATCH($B781,Contratos!$A$5:$A$204,0)),0)*$G781,0)))</f>
        <v/>
      </c>
      <c r="I781" s="26"/>
      <c r="J781" s="45" t="str">
        <f>IF($B781="","",N($E781)+N($H781)-N($I781))</f>
        <v/>
      </c>
      <c r="K781" s="46" t="str">
        <f>IF($B781="","",IF(N($I781)&lt;=0,"Pendiente",IF(N($J781)&lt;=0,"Pagado","Parcial")))</f>
        <v/>
      </c>
      <c r="L781" s="45" t="str">
        <f>IF($B781="","",MIN(N($I781),N($C781)+N($H781)))</f>
        <v/>
      </c>
      <c r="M781" s="33" t="str">
        <f>IF(OR($A781="",$B781=""),"",IFERROR(IF(N(INDEX(Contratos!$N$5:$N$204,MATCH($B781,Contratos!$A$5:$A$204,0)))&lt;1,"",DATE(YEAR($A781),MONTH($A781),MIN(INDEX(Contratos!$N$5:$N$204,MATCH($B781,Contratos!$A$5:$A$204,0)),DAY(EOMONTH($A781,0))))),""))</f>
        <v/>
      </c>
    </row>
    <row r="782" spans="1:13" x14ac:dyDescent="0.25">
      <c r="A782" s="47"/>
      <c r="B782" s="36"/>
      <c r="C782" s="45" t="str">
        <f>IF($B782="","",IFERROR(INDEX(Contratos!$G$5:$G$204,MATCH($B782,Contratos!$A$5:$A$204,0)),""))</f>
        <v/>
      </c>
      <c r="D782" s="39"/>
      <c r="E782" s="45" t="str">
        <f>IF($B782="","",N($C782)+N($D782))</f>
        <v/>
      </c>
      <c r="F782" s="38"/>
      <c r="G782" s="30" t="str">
        <f>IF($M782="","",MAX(0,IF($F782="",TODAY(),$F782)-$M782))</f>
        <v/>
      </c>
      <c r="H782" s="45" t="str">
        <f>IF($B782="","",IF(N($G782)=0,0,ROUND(N($C782)*IFERROR(INDEX(Contratos!$O$5:$O$204,MATCH($B782,Contratos!$A$5:$A$204,0)),0)*$G782,0)))</f>
        <v/>
      </c>
      <c r="I782" s="39"/>
      <c r="J782" s="45" t="str">
        <f>IF($B782="","",N($E782)+N($H782)-N($I782))</f>
        <v/>
      </c>
      <c r="K782" s="46" t="str">
        <f>IF($B782="","",IF(N($I782)&lt;=0,"Pendiente",IF(N($J782)&lt;=0,"Pagado","Parcial")))</f>
        <v/>
      </c>
      <c r="L782" s="45" t="str">
        <f>IF($B782="","",MIN(N($I782),N($C782)+N($H782)))</f>
        <v/>
      </c>
      <c r="M782" s="33" t="str">
        <f>IF(OR($A782="",$B782=""),"",IFERROR(IF(N(INDEX(Contratos!$N$5:$N$204,MATCH($B782,Contratos!$A$5:$A$204,0)))&lt;1,"",DATE(YEAR($A782),MONTH($A782),MIN(INDEX(Contratos!$N$5:$N$204,MATCH($B782,Contratos!$A$5:$A$204,0)),DAY(EOMONTH($A782,0))))),""))</f>
        <v/>
      </c>
    </row>
    <row r="783" spans="1:13" x14ac:dyDescent="0.25">
      <c r="A783" s="44"/>
      <c r="B783" s="23"/>
      <c r="C783" s="45" t="str">
        <f>IF($B783="","",IFERROR(INDEX(Contratos!$G$5:$G$204,MATCH($B783,Contratos!$A$5:$A$204,0)),""))</f>
        <v/>
      </c>
      <c r="D783" s="26"/>
      <c r="E783" s="45" t="str">
        <f>IF($B783="","",N($C783)+N($D783))</f>
        <v/>
      </c>
      <c r="F783" s="25"/>
      <c r="G783" s="30" t="str">
        <f>IF($M783="","",MAX(0,IF($F783="",TODAY(),$F783)-$M783))</f>
        <v/>
      </c>
      <c r="H783" s="45" t="str">
        <f>IF($B783="","",IF(N($G783)=0,0,ROUND(N($C783)*IFERROR(INDEX(Contratos!$O$5:$O$204,MATCH($B783,Contratos!$A$5:$A$204,0)),0)*$G783,0)))</f>
        <v/>
      </c>
      <c r="I783" s="26"/>
      <c r="J783" s="45" t="str">
        <f>IF($B783="","",N($E783)+N($H783)-N($I783))</f>
        <v/>
      </c>
      <c r="K783" s="46" t="str">
        <f>IF($B783="","",IF(N($I783)&lt;=0,"Pendiente",IF(N($J783)&lt;=0,"Pagado","Parcial")))</f>
        <v/>
      </c>
      <c r="L783" s="45" t="str">
        <f>IF($B783="","",MIN(N($I783),N($C783)+N($H783)))</f>
        <v/>
      </c>
      <c r="M783" s="33" t="str">
        <f>IF(OR($A783="",$B783=""),"",IFERROR(IF(N(INDEX(Contratos!$N$5:$N$204,MATCH($B783,Contratos!$A$5:$A$204,0)))&lt;1,"",DATE(YEAR($A783),MONTH($A783),MIN(INDEX(Contratos!$N$5:$N$204,MATCH($B783,Contratos!$A$5:$A$204,0)),DAY(EOMONTH($A783,0))))),""))</f>
        <v/>
      </c>
    </row>
    <row r="784" spans="1:13" x14ac:dyDescent="0.25">
      <c r="A784" s="47"/>
      <c r="B784" s="36"/>
      <c r="C784" s="45" t="str">
        <f>IF($B784="","",IFERROR(INDEX(Contratos!$G$5:$G$204,MATCH($B784,Contratos!$A$5:$A$204,0)),""))</f>
        <v/>
      </c>
      <c r="D784" s="39"/>
      <c r="E784" s="45" t="str">
        <f>IF($B784="","",N($C784)+N($D784))</f>
        <v/>
      </c>
      <c r="F784" s="38"/>
      <c r="G784" s="30" t="str">
        <f>IF($M784="","",MAX(0,IF($F784="",TODAY(),$F784)-$M784))</f>
        <v/>
      </c>
      <c r="H784" s="45" t="str">
        <f>IF($B784="","",IF(N($G784)=0,0,ROUND(N($C784)*IFERROR(INDEX(Contratos!$O$5:$O$204,MATCH($B784,Contratos!$A$5:$A$204,0)),0)*$G784,0)))</f>
        <v/>
      </c>
      <c r="I784" s="39"/>
      <c r="J784" s="45" t="str">
        <f>IF($B784="","",N($E784)+N($H784)-N($I784))</f>
        <v/>
      </c>
      <c r="K784" s="46" t="str">
        <f>IF($B784="","",IF(N($I784)&lt;=0,"Pendiente",IF(N($J784)&lt;=0,"Pagado","Parcial")))</f>
        <v/>
      </c>
      <c r="L784" s="45" t="str">
        <f>IF($B784="","",MIN(N($I784),N($C784)+N($H784)))</f>
        <v/>
      </c>
      <c r="M784" s="33" t="str">
        <f>IF(OR($A784="",$B784=""),"",IFERROR(IF(N(INDEX(Contratos!$N$5:$N$204,MATCH($B784,Contratos!$A$5:$A$204,0)))&lt;1,"",DATE(YEAR($A784),MONTH($A784),MIN(INDEX(Contratos!$N$5:$N$204,MATCH($B784,Contratos!$A$5:$A$204,0)),DAY(EOMONTH($A784,0))))),""))</f>
        <v/>
      </c>
    </row>
    <row r="785" spans="1:13" x14ac:dyDescent="0.25">
      <c r="A785" s="44"/>
      <c r="B785" s="23"/>
      <c r="C785" s="45" t="str">
        <f>IF($B785="","",IFERROR(INDEX(Contratos!$G$5:$G$204,MATCH($B785,Contratos!$A$5:$A$204,0)),""))</f>
        <v/>
      </c>
      <c r="D785" s="26"/>
      <c r="E785" s="45" t="str">
        <f>IF($B785="","",N($C785)+N($D785))</f>
        <v/>
      </c>
      <c r="F785" s="25"/>
      <c r="G785" s="30" t="str">
        <f>IF($M785="","",MAX(0,IF($F785="",TODAY(),$F785)-$M785))</f>
        <v/>
      </c>
      <c r="H785" s="45" t="str">
        <f>IF($B785="","",IF(N($G785)=0,0,ROUND(N($C785)*IFERROR(INDEX(Contratos!$O$5:$O$204,MATCH($B785,Contratos!$A$5:$A$204,0)),0)*$G785,0)))</f>
        <v/>
      </c>
      <c r="I785" s="26"/>
      <c r="J785" s="45" t="str">
        <f>IF($B785="","",N($E785)+N($H785)-N($I785))</f>
        <v/>
      </c>
      <c r="K785" s="46" t="str">
        <f>IF($B785="","",IF(N($I785)&lt;=0,"Pendiente",IF(N($J785)&lt;=0,"Pagado","Parcial")))</f>
        <v/>
      </c>
      <c r="L785" s="45" t="str">
        <f>IF($B785="","",MIN(N($I785),N($C785)+N($H785)))</f>
        <v/>
      </c>
      <c r="M785" s="33" t="str">
        <f>IF(OR($A785="",$B785=""),"",IFERROR(IF(N(INDEX(Contratos!$N$5:$N$204,MATCH($B785,Contratos!$A$5:$A$204,0)))&lt;1,"",DATE(YEAR($A785),MONTH($A785),MIN(INDEX(Contratos!$N$5:$N$204,MATCH($B785,Contratos!$A$5:$A$204,0)),DAY(EOMONTH($A785,0))))),""))</f>
        <v/>
      </c>
    </row>
    <row r="786" spans="1:13" x14ac:dyDescent="0.25">
      <c r="A786" s="47"/>
      <c r="B786" s="36"/>
      <c r="C786" s="45" t="str">
        <f>IF($B786="","",IFERROR(INDEX(Contratos!$G$5:$G$204,MATCH($B786,Contratos!$A$5:$A$204,0)),""))</f>
        <v/>
      </c>
      <c r="D786" s="39"/>
      <c r="E786" s="45" t="str">
        <f>IF($B786="","",N($C786)+N($D786))</f>
        <v/>
      </c>
      <c r="F786" s="38"/>
      <c r="G786" s="30" t="str">
        <f>IF($M786="","",MAX(0,IF($F786="",TODAY(),$F786)-$M786))</f>
        <v/>
      </c>
      <c r="H786" s="45" t="str">
        <f>IF($B786="","",IF(N($G786)=0,0,ROUND(N($C786)*IFERROR(INDEX(Contratos!$O$5:$O$204,MATCH($B786,Contratos!$A$5:$A$204,0)),0)*$G786,0)))</f>
        <v/>
      </c>
      <c r="I786" s="39"/>
      <c r="J786" s="45" t="str">
        <f>IF($B786="","",N($E786)+N($H786)-N($I786))</f>
        <v/>
      </c>
      <c r="K786" s="46" t="str">
        <f>IF($B786="","",IF(N($I786)&lt;=0,"Pendiente",IF(N($J786)&lt;=0,"Pagado","Parcial")))</f>
        <v/>
      </c>
      <c r="L786" s="45" t="str">
        <f>IF($B786="","",MIN(N($I786),N($C786)+N($H786)))</f>
        <v/>
      </c>
      <c r="M786" s="33" t="str">
        <f>IF(OR($A786="",$B786=""),"",IFERROR(IF(N(INDEX(Contratos!$N$5:$N$204,MATCH($B786,Contratos!$A$5:$A$204,0)))&lt;1,"",DATE(YEAR($A786),MONTH($A786),MIN(INDEX(Contratos!$N$5:$N$204,MATCH($B786,Contratos!$A$5:$A$204,0)),DAY(EOMONTH($A786,0))))),""))</f>
        <v/>
      </c>
    </row>
    <row r="787" spans="1:13" x14ac:dyDescent="0.25">
      <c r="A787" s="44"/>
      <c r="B787" s="23"/>
      <c r="C787" s="45" t="str">
        <f>IF($B787="","",IFERROR(INDEX(Contratos!$G$5:$G$204,MATCH($B787,Contratos!$A$5:$A$204,0)),""))</f>
        <v/>
      </c>
      <c r="D787" s="26"/>
      <c r="E787" s="45" t="str">
        <f>IF($B787="","",N($C787)+N($D787))</f>
        <v/>
      </c>
      <c r="F787" s="25"/>
      <c r="G787" s="30" t="str">
        <f>IF($M787="","",MAX(0,IF($F787="",TODAY(),$F787)-$M787))</f>
        <v/>
      </c>
      <c r="H787" s="45" t="str">
        <f>IF($B787="","",IF(N($G787)=0,0,ROUND(N($C787)*IFERROR(INDEX(Contratos!$O$5:$O$204,MATCH($B787,Contratos!$A$5:$A$204,0)),0)*$G787,0)))</f>
        <v/>
      </c>
      <c r="I787" s="26"/>
      <c r="J787" s="45" t="str">
        <f>IF($B787="","",N($E787)+N($H787)-N($I787))</f>
        <v/>
      </c>
      <c r="K787" s="46" t="str">
        <f>IF($B787="","",IF(N($I787)&lt;=0,"Pendiente",IF(N($J787)&lt;=0,"Pagado","Parcial")))</f>
        <v/>
      </c>
      <c r="L787" s="45" t="str">
        <f>IF($B787="","",MIN(N($I787),N($C787)+N($H787)))</f>
        <v/>
      </c>
      <c r="M787" s="33" t="str">
        <f>IF(OR($A787="",$B787=""),"",IFERROR(IF(N(INDEX(Contratos!$N$5:$N$204,MATCH($B787,Contratos!$A$5:$A$204,0)))&lt;1,"",DATE(YEAR($A787),MONTH($A787),MIN(INDEX(Contratos!$N$5:$N$204,MATCH($B787,Contratos!$A$5:$A$204,0)),DAY(EOMONTH($A787,0))))),""))</f>
        <v/>
      </c>
    </row>
    <row r="788" spans="1:13" x14ac:dyDescent="0.25">
      <c r="A788" s="47"/>
      <c r="B788" s="36"/>
      <c r="C788" s="45" t="str">
        <f>IF($B788="","",IFERROR(INDEX(Contratos!$G$5:$G$204,MATCH($B788,Contratos!$A$5:$A$204,0)),""))</f>
        <v/>
      </c>
      <c r="D788" s="39"/>
      <c r="E788" s="45" t="str">
        <f>IF($B788="","",N($C788)+N($D788))</f>
        <v/>
      </c>
      <c r="F788" s="38"/>
      <c r="G788" s="30" t="str">
        <f>IF($M788="","",MAX(0,IF($F788="",TODAY(),$F788)-$M788))</f>
        <v/>
      </c>
      <c r="H788" s="45" t="str">
        <f>IF($B788="","",IF(N($G788)=0,0,ROUND(N($C788)*IFERROR(INDEX(Contratos!$O$5:$O$204,MATCH($B788,Contratos!$A$5:$A$204,0)),0)*$G788,0)))</f>
        <v/>
      </c>
      <c r="I788" s="39"/>
      <c r="J788" s="45" t="str">
        <f>IF($B788="","",N($E788)+N($H788)-N($I788))</f>
        <v/>
      </c>
      <c r="K788" s="46" t="str">
        <f>IF($B788="","",IF(N($I788)&lt;=0,"Pendiente",IF(N($J788)&lt;=0,"Pagado","Parcial")))</f>
        <v/>
      </c>
      <c r="L788" s="45" t="str">
        <f>IF($B788="","",MIN(N($I788),N($C788)+N($H788)))</f>
        <v/>
      </c>
      <c r="M788" s="33" t="str">
        <f>IF(OR($A788="",$B788=""),"",IFERROR(IF(N(INDEX(Contratos!$N$5:$N$204,MATCH($B788,Contratos!$A$5:$A$204,0)))&lt;1,"",DATE(YEAR($A788),MONTH($A788),MIN(INDEX(Contratos!$N$5:$N$204,MATCH($B788,Contratos!$A$5:$A$204,0)),DAY(EOMONTH($A788,0))))),""))</f>
        <v/>
      </c>
    </row>
    <row r="789" spans="1:13" x14ac:dyDescent="0.25">
      <c r="A789" s="44"/>
      <c r="B789" s="23"/>
      <c r="C789" s="45" t="str">
        <f>IF($B789="","",IFERROR(INDEX(Contratos!$G$5:$G$204,MATCH($B789,Contratos!$A$5:$A$204,0)),""))</f>
        <v/>
      </c>
      <c r="D789" s="26"/>
      <c r="E789" s="45" t="str">
        <f>IF($B789="","",N($C789)+N($D789))</f>
        <v/>
      </c>
      <c r="F789" s="25"/>
      <c r="G789" s="30" t="str">
        <f>IF($M789="","",MAX(0,IF($F789="",TODAY(),$F789)-$M789))</f>
        <v/>
      </c>
      <c r="H789" s="45" t="str">
        <f>IF($B789="","",IF(N($G789)=0,0,ROUND(N($C789)*IFERROR(INDEX(Contratos!$O$5:$O$204,MATCH($B789,Contratos!$A$5:$A$204,0)),0)*$G789,0)))</f>
        <v/>
      </c>
      <c r="I789" s="26"/>
      <c r="J789" s="45" t="str">
        <f>IF($B789="","",N($E789)+N($H789)-N($I789))</f>
        <v/>
      </c>
      <c r="K789" s="46" t="str">
        <f>IF($B789="","",IF(N($I789)&lt;=0,"Pendiente",IF(N($J789)&lt;=0,"Pagado","Parcial")))</f>
        <v/>
      </c>
      <c r="L789" s="45" t="str">
        <f>IF($B789="","",MIN(N($I789),N($C789)+N($H789)))</f>
        <v/>
      </c>
      <c r="M789" s="33" t="str">
        <f>IF(OR($A789="",$B789=""),"",IFERROR(IF(N(INDEX(Contratos!$N$5:$N$204,MATCH($B789,Contratos!$A$5:$A$204,0)))&lt;1,"",DATE(YEAR($A789),MONTH($A789),MIN(INDEX(Contratos!$N$5:$N$204,MATCH($B789,Contratos!$A$5:$A$204,0)),DAY(EOMONTH($A789,0))))),""))</f>
        <v/>
      </c>
    </row>
    <row r="790" spans="1:13" x14ac:dyDescent="0.25">
      <c r="A790" s="47"/>
      <c r="B790" s="36"/>
      <c r="C790" s="45" t="str">
        <f>IF($B790="","",IFERROR(INDEX(Contratos!$G$5:$G$204,MATCH($B790,Contratos!$A$5:$A$204,0)),""))</f>
        <v/>
      </c>
      <c r="D790" s="39"/>
      <c r="E790" s="45" t="str">
        <f>IF($B790="","",N($C790)+N($D790))</f>
        <v/>
      </c>
      <c r="F790" s="38"/>
      <c r="G790" s="30" t="str">
        <f>IF($M790="","",MAX(0,IF($F790="",TODAY(),$F790)-$M790))</f>
        <v/>
      </c>
      <c r="H790" s="45" t="str">
        <f>IF($B790="","",IF(N($G790)=0,0,ROUND(N($C790)*IFERROR(INDEX(Contratos!$O$5:$O$204,MATCH($B790,Contratos!$A$5:$A$204,0)),0)*$G790,0)))</f>
        <v/>
      </c>
      <c r="I790" s="39"/>
      <c r="J790" s="45" t="str">
        <f>IF($B790="","",N($E790)+N($H790)-N($I790))</f>
        <v/>
      </c>
      <c r="K790" s="46" t="str">
        <f>IF($B790="","",IF(N($I790)&lt;=0,"Pendiente",IF(N($J790)&lt;=0,"Pagado","Parcial")))</f>
        <v/>
      </c>
      <c r="L790" s="45" t="str">
        <f>IF($B790="","",MIN(N($I790),N($C790)+N($H790)))</f>
        <v/>
      </c>
      <c r="M790" s="33" t="str">
        <f>IF(OR($A790="",$B790=""),"",IFERROR(IF(N(INDEX(Contratos!$N$5:$N$204,MATCH($B790,Contratos!$A$5:$A$204,0)))&lt;1,"",DATE(YEAR($A790),MONTH($A790),MIN(INDEX(Contratos!$N$5:$N$204,MATCH($B790,Contratos!$A$5:$A$204,0)),DAY(EOMONTH($A790,0))))),""))</f>
        <v/>
      </c>
    </row>
    <row r="791" spans="1:13" x14ac:dyDescent="0.25">
      <c r="A791" s="44"/>
      <c r="B791" s="23"/>
      <c r="C791" s="45" t="str">
        <f>IF($B791="","",IFERROR(INDEX(Contratos!$G$5:$G$204,MATCH($B791,Contratos!$A$5:$A$204,0)),""))</f>
        <v/>
      </c>
      <c r="D791" s="26"/>
      <c r="E791" s="45" t="str">
        <f>IF($B791="","",N($C791)+N($D791))</f>
        <v/>
      </c>
      <c r="F791" s="25"/>
      <c r="G791" s="30" t="str">
        <f>IF($M791="","",MAX(0,IF($F791="",TODAY(),$F791)-$M791))</f>
        <v/>
      </c>
      <c r="H791" s="45" t="str">
        <f>IF($B791="","",IF(N($G791)=0,0,ROUND(N($C791)*IFERROR(INDEX(Contratos!$O$5:$O$204,MATCH($B791,Contratos!$A$5:$A$204,0)),0)*$G791,0)))</f>
        <v/>
      </c>
      <c r="I791" s="26"/>
      <c r="J791" s="45" t="str">
        <f>IF($B791="","",N($E791)+N($H791)-N($I791))</f>
        <v/>
      </c>
      <c r="K791" s="46" t="str">
        <f>IF($B791="","",IF(N($I791)&lt;=0,"Pendiente",IF(N($J791)&lt;=0,"Pagado","Parcial")))</f>
        <v/>
      </c>
      <c r="L791" s="45" t="str">
        <f>IF($B791="","",MIN(N($I791),N($C791)+N($H791)))</f>
        <v/>
      </c>
      <c r="M791" s="33" t="str">
        <f>IF(OR($A791="",$B791=""),"",IFERROR(IF(N(INDEX(Contratos!$N$5:$N$204,MATCH($B791,Contratos!$A$5:$A$204,0)))&lt;1,"",DATE(YEAR($A791),MONTH($A791),MIN(INDEX(Contratos!$N$5:$N$204,MATCH($B791,Contratos!$A$5:$A$204,0)),DAY(EOMONTH($A791,0))))),""))</f>
        <v/>
      </c>
    </row>
    <row r="792" spans="1:13" x14ac:dyDescent="0.25">
      <c r="A792" s="47"/>
      <c r="B792" s="36"/>
      <c r="C792" s="45" t="str">
        <f>IF($B792="","",IFERROR(INDEX(Contratos!$G$5:$G$204,MATCH($B792,Contratos!$A$5:$A$204,0)),""))</f>
        <v/>
      </c>
      <c r="D792" s="39"/>
      <c r="E792" s="45" t="str">
        <f>IF($B792="","",N($C792)+N($D792))</f>
        <v/>
      </c>
      <c r="F792" s="38"/>
      <c r="G792" s="30" t="str">
        <f>IF($M792="","",MAX(0,IF($F792="",TODAY(),$F792)-$M792))</f>
        <v/>
      </c>
      <c r="H792" s="45" t="str">
        <f>IF($B792="","",IF(N($G792)=0,0,ROUND(N($C792)*IFERROR(INDEX(Contratos!$O$5:$O$204,MATCH($B792,Contratos!$A$5:$A$204,0)),0)*$G792,0)))</f>
        <v/>
      </c>
      <c r="I792" s="39"/>
      <c r="J792" s="45" t="str">
        <f>IF($B792="","",N($E792)+N($H792)-N($I792))</f>
        <v/>
      </c>
      <c r="K792" s="46" t="str">
        <f>IF($B792="","",IF(N($I792)&lt;=0,"Pendiente",IF(N($J792)&lt;=0,"Pagado","Parcial")))</f>
        <v/>
      </c>
      <c r="L792" s="45" t="str">
        <f>IF($B792="","",MIN(N($I792),N($C792)+N($H792)))</f>
        <v/>
      </c>
      <c r="M792" s="33" t="str">
        <f>IF(OR($A792="",$B792=""),"",IFERROR(IF(N(INDEX(Contratos!$N$5:$N$204,MATCH($B792,Contratos!$A$5:$A$204,0)))&lt;1,"",DATE(YEAR($A792),MONTH($A792),MIN(INDEX(Contratos!$N$5:$N$204,MATCH($B792,Contratos!$A$5:$A$204,0)),DAY(EOMONTH($A792,0))))),""))</f>
        <v/>
      </c>
    </row>
    <row r="793" spans="1:13" x14ac:dyDescent="0.25">
      <c r="A793" s="44"/>
      <c r="B793" s="23"/>
      <c r="C793" s="45" t="str">
        <f>IF($B793="","",IFERROR(INDEX(Contratos!$G$5:$G$204,MATCH($B793,Contratos!$A$5:$A$204,0)),""))</f>
        <v/>
      </c>
      <c r="D793" s="26"/>
      <c r="E793" s="45" t="str">
        <f>IF($B793="","",N($C793)+N($D793))</f>
        <v/>
      </c>
      <c r="F793" s="25"/>
      <c r="G793" s="30" t="str">
        <f>IF($M793="","",MAX(0,IF($F793="",TODAY(),$F793)-$M793))</f>
        <v/>
      </c>
      <c r="H793" s="45" t="str">
        <f>IF($B793="","",IF(N($G793)=0,0,ROUND(N($C793)*IFERROR(INDEX(Contratos!$O$5:$O$204,MATCH($B793,Contratos!$A$5:$A$204,0)),0)*$G793,0)))</f>
        <v/>
      </c>
      <c r="I793" s="26"/>
      <c r="J793" s="45" t="str">
        <f>IF($B793="","",N($E793)+N($H793)-N($I793))</f>
        <v/>
      </c>
      <c r="K793" s="46" t="str">
        <f>IF($B793="","",IF(N($I793)&lt;=0,"Pendiente",IF(N($J793)&lt;=0,"Pagado","Parcial")))</f>
        <v/>
      </c>
      <c r="L793" s="45" t="str">
        <f>IF($B793="","",MIN(N($I793),N($C793)+N($H793)))</f>
        <v/>
      </c>
      <c r="M793" s="33" t="str">
        <f>IF(OR($A793="",$B793=""),"",IFERROR(IF(N(INDEX(Contratos!$N$5:$N$204,MATCH($B793,Contratos!$A$5:$A$204,0)))&lt;1,"",DATE(YEAR($A793),MONTH($A793),MIN(INDEX(Contratos!$N$5:$N$204,MATCH($B793,Contratos!$A$5:$A$204,0)),DAY(EOMONTH($A793,0))))),""))</f>
        <v/>
      </c>
    </row>
    <row r="794" spans="1:13" x14ac:dyDescent="0.25">
      <c r="A794" s="47"/>
      <c r="B794" s="36"/>
      <c r="C794" s="45" t="str">
        <f>IF($B794="","",IFERROR(INDEX(Contratos!$G$5:$G$204,MATCH($B794,Contratos!$A$5:$A$204,0)),""))</f>
        <v/>
      </c>
      <c r="D794" s="39"/>
      <c r="E794" s="45" t="str">
        <f>IF($B794="","",N($C794)+N($D794))</f>
        <v/>
      </c>
      <c r="F794" s="38"/>
      <c r="G794" s="30" t="str">
        <f>IF($M794="","",MAX(0,IF($F794="",TODAY(),$F794)-$M794))</f>
        <v/>
      </c>
      <c r="H794" s="45" t="str">
        <f>IF($B794="","",IF(N($G794)=0,0,ROUND(N($C794)*IFERROR(INDEX(Contratos!$O$5:$O$204,MATCH($B794,Contratos!$A$5:$A$204,0)),0)*$G794,0)))</f>
        <v/>
      </c>
      <c r="I794" s="39"/>
      <c r="J794" s="45" t="str">
        <f>IF($B794="","",N($E794)+N($H794)-N($I794))</f>
        <v/>
      </c>
      <c r="K794" s="46" t="str">
        <f>IF($B794="","",IF(N($I794)&lt;=0,"Pendiente",IF(N($J794)&lt;=0,"Pagado","Parcial")))</f>
        <v/>
      </c>
      <c r="L794" s="45" t="str">
        <f>IF($B794="","",MIN(N($I794),N($C794)+N($H794)))</f>
        <v/>
      </c>
      <c r="M794" s="33" t="str">
        <f>IF(OR($A794="",$B794=""),"",IFERROR(IF(N(INDEX(Contratos!$N$5:$N$204,MATCH($B794,Contratos!$A$5:$A$204,0)))&lt;1,"",DATE(YEAR($A794),MONTH($A794),MIN(INDEX(Contratos!$N$5:$N$204,MATCH($B794,Contratos!$A$5:$A$204,0)),DAY(EOMONTH($A794,0))))),""))</f>
        <v/>
      </c>
    </row>
    <row r="795" spans="1:13" x14ac:dyDescent="0.25">
      <c r="A795" s="44"/>
      <c r="B795" s="23"/>
      <c r="C795" s="45" t="str">
        <f>IF($B795="","",IFERROR(INDEX(Contratos!$G$5:$G$204,MATCH($B795,Contratos!$A$5:$A$204,0)),""))</f>
        <v/>
      </c>
      <c r="D795" s="26"/>
      <c r="E795" s="45" t="str">
        <f>IF($B795="","",N($C795)+N($D795))</f>
        <v/>
      </c>
      <c r="F795" s="25"/>
      <c r="G795" s="30" t="str">
        <f>IF($M795="","",MAX(0,IF($F795="",TODAY(),$F795)-$M795))</f>
        <v/>
      </c>
      <c r="H795" s="45" t="str">
        <f>IF($B795="","",IF(N($G795)=0,0,ROUND(N($C795)*IFERROR(INDEX(Contratos!$O$5:$O$204,MATCH($B795,Contratos!$A$5:$A$204,0)),0)*$G795,0)))</f>
        <v/>
      </c>
      <c r="I795" s="26"/>
      <c r="J795" s="45" t="str">
        <f>IF($B795="","",N($E795)+N($H795)-N($I795))</f>
        <v/>
      </c>
      <c r="K795" s="46" t="str">
        <f>IF($B795="","",IF(N($I795)&lt;=0,"Pendiente",IF(N($J795)&lt;=0,"Pagado","Parcial")))</f>
        <v/>
      </c>
      <c r="L795" s="45" t="str">
        <f>IF($B795="","",MIN(N($I795),N($C795)+N($H795)))</f>
        <v/>
      </c>
      <c r="M795" s="33" t="str">
        <f>IF(OR($A795="",$B795=""),"",IFERROR(IF(N(INDEX(Contratos!$N$5:$N$204,MATCH($B795,Contratos!$A$5:$A$204,0)))&lt;1,"",DATE(YEAR($A795),MONTH($A795),MIN(INDEX(Contratos!$N$5:$N$204,MATCH($B795,Contratos!$A$5:$A$204,0)),DAY(EOMONTH($A795,0))))),""))</f>
        <v/>
      </c>
    </row>
    <row r="796" spans="1:13" x14ac:dyDescent="0.25">
      <c r="A796" s="47"/>
      <c r="B796" s="36"/>
      <c r="C796" s="45" t="str">
        <f>IF($B796="","",IFERROR(INDEX(Contratos!$G$5:$G$204,MATCH($B796,Contratos!$A$5:$A$204,0)),""))</f>
        <v/>
      </c>
      <c r="D796" s="39"/>
      <c r="E796" s="45" t="str">
        <f>IF($B796="","",N($C796)+N($D796))</f>
        <v/>
      </c>
      <c r="F796" s="38"/>
      <c r="G796" s="30" t="str">
        <f>IF($M796="","",MAX(0,IF($F796="",TODAY(),$F796)-$M796))</f>
        <v/>
      </c>
      <c r="H796" s="45" t="str">
        <f>IF($B796="","",IF(N($G796)=0,0,ROUND(N($C796)*IFERROR(INDEX(Contratos!$O$5:$O$204,MATCH($B796,Contratos!$A$5:$A$204,0)),0)*$G796,0)))</f>
        <v/>
      </c>
      <c r="I796" s="39"/>
      <c r="J796" s="45" t="str">
        <f>IF($B796="","",N($E796)+N($H796)-N($I796))</f>
        <v/>
      </c>
      <c r="K796" s="46" t="str">
        <f>IF($B796="","",IF(N($I796)&lt;=0,"Pendiente",IF(N($J796)&lt;=0,"Pagado","Parcial")))</f>
        <v/>
      </c>
      <c r="L796" s="45" t="str">
        <f>IF($B796="","",MIN(N($I796),N($C796)+N($H796)))</f>
        <v/>
      </c>
      <c r="M796" s="33" t="str">
        <f>IF(OR($A796="",$B796=""),"",IFERROR(IF(N(INDEX(Contratos!$N$5:$N$204,MATCH($B796,Contratos!$A$5:$A$204,0)))&lt;1,"",DATE(YEAR($A796),MONTH($A796),MIN(INDEX(Contratos!$N$5:$N$204,MATCH($B796,Contratos!$A$5:$A$204,0)),DAY(EOMONTH($A796,0))))),""))</f>
        <v/>
      </c>
    </row>
    <row r="797" spans="1:13" x14ac:dyDescent="0.25">
      <c r="A797" s="44"/>
      <c r="B797" s="23"/>
      <c r="C797" s="45" t="str">
        <f>IF($B797="","",IFERROR(INDEX(Contratos!$G$5:$G$204,MATCH($B797,Contratos!$A$5:$A$204,0)),""))</f>
        <v/>
      </c>
      <c r="D797" s="26"/>
      <c r="E797" s="45" t="str">
        <f>IF($B797="","",N($C797)+N($D797))</f>
        <v/>
      </c>
      <c r="F797" s="25"/>
      <c r="G797" s="30" t="str">
        <f>IF($M797="","",MAX(0,IF($F797="",TODAY(),$F797)-$M797))</f>
        <v/>
      </c>
      <c r="H797" s="45" t="str">
        <f>IF($B797="","",IF(N($G797)=0,0,ROUND(N($C797)*IFERROR(INDEX(Contratos!$O$5:$O$204,MATCH($B797,Contratos!$A$5:$A$204,0)),0)*$G797,0)))</f>
        <v/>
      </c>
      <c r="I797" s="26"/>
      <c r="J797" s="45" t="str">
        <f>IF($B797="","",N($E797)+N($H797)-N($I797))</f>
        <v/>
      </c>
      <c r="K797" s="46" t="str">
        <f>IF($B797="","",IF(N($I797)&lt;=0,"Pendiente",IF(N($J797)&lt;=0,"Pagado","Parcial")))</f>
        <v/>
      </c>
      <c r="L797" s="45" t="str">
        <f>IF($B797="","",MIN(N($I797),N($C797)+N($H797)))</f>
        <v/>
      </c>
      <c r="M797" s="33" t="str">
        <f>IF(OR($A797="",$B797=""),"",IFERROR(IF(N(INDEX(Contratos!$N$5:$N$204,MATCH($B797,Contratos!$A$5:$A$204,0)))&lt;1,"",DATE(YEAR($A797),MONTH($A797),MIN(INDEX(Contratos!$N$5:$N$204,MATCH($B797,Contratos!$A$5:$A$204,0)),DAY(EOMONTH($A797,0))))),""))</f>
        <v/>
      </c>
    </row>
    <row r="798" spans="1:13" x14ac:dyDescent="0.25">
      <c r="A798" s="47"/>
      <c r="B798" s="36"/>
      <c r="C798" s="45" t="str">
        <f>IF($B798="","",IFERROR(INDEX(Contratos!$G$5:$G$204,MATCH($B798,Contratos!$A$5:$A$204,0)),""))</f>
        <v/>
      </c>
      <c r="D798" s="39"/>
      <c r="E798" s="45" t="str">
        <f>IF($B798="","",N($C798)+N($D798))</f>
        <v/>
      </c>
      <c r="F798" s="38"/>
      <c r="G798" s="30" t="str">
        <f>IF($M798="","",MAX(0,IF($F798="",TODAY(),$F798)-$M798))</f>
        <v/>
      </c>
      <c r="H798" s="45" t="str">
        <f>IF($B798="","",IF(N($G798)=0,0,ROUND(N($C798)*IFERROR(INDEX(Contratos!$O$5:$O$204,MATCH($B798,Contratos!$A$5:$A$204,0)),0)*$G798,0)))</f>
        <v/>
      </c>
      <c r="I798" s="39"/>
      <c r="J798" s="45" t="str">
        <f>IF($B798="","",N($E798)+N($H798)-N($I798))</f>
        <v/>
      </c>
      <c r="K798" s="46" t="str">
        <f>IF($B798="","",IF(N($I798)&lt;=0,"Pendiente",IF(N($J798)&lt;=0,"Pagado","Parcial")))</f>
        <v/>
      </c>
      <c r="L798" s="45" t="str">
        <f>IF($B798="","",MIN(N($I798),N($C798)+N($H798)))</f>
        <v/>
      </c>
      <c r="M798" s="33" t="str">
        <f>IF(OR($A798="",$B798=""),"",IFERROR(IF(N(INDEX(Contratos!$N$5:$N$204,MATCH($B798,Contratos!$A$5:$A$204,0)))&lt;1,"",DATE(YEAR($A798),MONTH($A798),MIN(INDEX(Contratos!$N$5:$N$204,MATCH($B798,Contratos!$A$5:$A$204,0)),DAY(EOMONTH($A798,0))))),""))</f>
        <v/>
      </c>
    </row>
    <row r="799" spans="1:13" x14ac:dyDescent="0.25">
      <c r="A799" s="44"/>
      <c r="B799" s="23"/>
      <c r="C799" s="45" t="str">
        <f>IF($B799="","",IFERROR(INDEX(Contratos!$G$5:$G$204,MATCH($B799,Contratos!$A$5:$A$204,0)),""))</f>
        <v/>
      </c>
      <c r="D799" s="26"/>
      <c r="E799" s="45" t="str">
        <f>IF($B799="","",N($C799)+N($D799))</f>
        <v/>
      </c>
      <c r="F799" s="25"/>
      <c r="G799" s="30" t="str">
        <f>IF($M799="","",MAX(0,IF($F799="",TODAY(),$F799)-$M799))</f>
        <v/>
      </c>
      <c r="H799" s="45" t="str">
        <f>IF($B799="","",IF(N($G799)=0,0,ROUND(N($C799)*IFERROR(INDEX(Contratos!$O$5:$O$204,MATCH($B799,Contratos!$A$5:$A$204,0)),0)*$G799,0)))</f>
        <v/>
      </c>
      <c r="I799" s="26"/>
      <c r="J799" s="45" t="str">
        <f>IF($B799="","",N($E799)+N($H799)-N($I799))</f>
        <v/>
      </c>
      <c r="K799" s="46" t="str">
        <f>IF($B799="","",IF(N($I799)&lt;=0,"Pendiente",IF(N($J799)&lt;=0,"Pagado","Parcial")))</f>
        <v/>
      </c>
      <c r="L799" s="45" t="str">
        <f>IF($B799="","",MIN(N($I799),N($C799)+N($H799)))</f>
        <v/>
      </c>
      <c r="M799" s="33" t="str">
        <f>IF(OR($A799="",$B799=""),"",IFERROR(IF(N(INDEX(Contratos!$N$5:$N$204,MATCH($B799,Contratos!$A$5:$A$204,0)))&lt;1,"",DATE(YEAR($A799),MONTH($A799),MIN(INDEX(Contratos!$N$5:$N$204,MATCH($B799,Contratos!$A$5:$A$204,0)),DAY(EOMONTH($A799,0))))),""))</f>
        <v/>
      </c>
    </row>
    <row r="800" spans="1:13" x14ac:dyDescent="0.25">
      <c r="A800" s="47"/>
      <c r="B800" s="36"/>
      <c r="C800" s="45" t="str">
        <f>IF($B800="","",IFERROR(INDEX(Contratos!$G$5:$G$204,MATCH($B800,Contratos!$A$5:$A$204,0)),""))</f>
        <v/>
      </c>
      <c r="D800" s="39"/>
      <c r="E800" s="45" t="str">
        <f>IF($B800="","",N($C800)+N($D800))</f>
        <v/>
      </c>
      <c r="F800" s="38"/>
      <c r="G800" s="30" t="str">
        <f>IF($M800="","",MAX(0,IF($F800="",TODAY(),$F800)-$M800))</f>
        <v/>
      </c>
      <c r="H800" s="45" t="str">
        <f>IF($B800="","",IF(N($G800)=0,0,ROUND(N($C800)*IFERROR(INDEX(Contratos!$O$5:$O$204,MATCH($B800,Contratos!$A$5:$A$204,0)),0)*$G800,0)))</f>
        <v/>
      </c>
      <c r="I800" s="39"/>
      <c r="J800" s="45" t="str">
        <f>IF($B800="","",N($E800)+N($H800)-N($I800))</f>
        <v/>
      </c>
      <c r="K800" s="46" t="str">
        <f>IF($B800="","",IF(N($I800)&lt;=0,"Pendiente",IF(N($J800)&lt;=0,"Pagado","Parcial")))</f>
        <v/>
      </c>
      <c r="L800" s="45" t="str">
        <f>IF($B800="","",MIN(N($I800),N($C800)+N($H800)))</f>
        <v/>
      </c>
      <c r="M800" s="33" t="str">
        <f>IF(OR($A800="",$B800=""),"",IFERROR(IF(N(INDEX(Contratos!$N$5:$N$204,MATCH($B800,Contratos!$A$5:$A$204,0)))&lt;1,"",DATE(YEAR($A800),MONTH($A800),MIN(INDEX(Contratos!$N$5:$N$204,MATCH($B800,Contratos!$A$5:$A$204,0)),DAY(EOMONTH($A800,0))))),""))</f>
        <v/>
      </c>
    </row>
    <row r="801" spans="1:13" x14ac:dyDescent="0.25">
      <c r="A801" s="44"/>
      <c r="B801" s="23"/>
      <c r="C801" s="45" t="str">
        <f>IF($B801="","",IFERROR(INDEX(Contratos!$G$5:$G$204,MATCH($B801,Contratos!$A$5:$A$204,0)),""))</f>
        <v/>
      </c>
      <c r="D801" s="26"/>
      <c r="E801" s="45" t="str">
        <f>IF($B801="","",N($C801)+N($D801))</f>
        <v/>
      </c>
      <c r="F801" s="25"/>
      <c r="G801" s="30" t="str">
        <f>IF($M801="","",MAX(0,IF($F801="",TODAY(),$F801)-$M801))</f>
        <v/>
      </c>
      <c r="H801" s="45" t="str">
        <f>IF($B801="","",IF(N($G801)=0,0,ROUND(N($C801)*IFERROR(INDEX(Contratos!$O$5:$O$204,MATCH($B801,Contratos!$A$5:$A$204,0)),0)*$G801,0)))</f>
        <v/>
      </c>
      <c r="I801" s="26"/>
      <c r="J801" s="45" t="str">
        <f>IF($B801="","",N($E801)+N($H801)-N($I801))</f>
        <v/>
      </c>
      <c r="K801" s="46" t="str">
        <f>IF($B801="","",IF(N($I801)&lt;=0,"Pendiente",IF(N($J801)&lt;=0,"Pagado","Parcial")))</f>
        <v/>
      </c>
      <c r="L801" s="45" t="str">
        <f>IF($B801="","",MIN(N($I801),N($C801)+N($H801)))</f>
        <v/>
      </c>
      <c r="M801" s="33" t="str">
        <f>IF(OR($A801="",$B801=""),"",IFERROR(IF(N(INDEX(Contratos!$N$5:$N$204,MATCH($B801,Contratos!$A$5:$A$204,0)))&lt;1,"",DATE(YEAR($A801),MONTH($A801),MIN(INDEX(Contratos!$N$5:$N$204,MATCH($B801,Contratos!$A$5:$A$204,0)),DAY(EOMONTH($A801,0))))),""))</f>
        <v/>
      </c>
    </row>
    <row r="802" spans="1:13" x14ac:dyDescent="0.25">
      <c r="A802" s="47"/>
      <c r="B802" s="36"/>
      <c r="C802" s="45" t="str">
        <f>IF($B802="","",IFERROR(INDEX(Contratos!$G$5:$G$204,MATCH($B802,Contratos!$A$5:$A$204,0)),""))</f>
        <v/>
      </c>
      <c r="D802" s="39"/>
      <c r="E802" s="45" t="str">
        <f>IF($B802="","",N($C802)+N($D802))</f>
        <v/>
      </c>
      <c r="F802" s="38"/>
      <c r="G802" s="30" t="str">
        <f>IF($M802="","",MAX(0,IF($F802="",TODAY(),$F802)-$M802))</f>
        <v/>
      </c>
      <c r="H802" s="45" t="str">
        <f>IF($B802="","",IF(N($G802)=0,0,ROUND(N($C802)*IFERROR(INDEX(Contratos!$O$5:$O$204,MATCH($B802,Contratos!$A$5:$A$204,0)),0)*$G802,0)))</f>
        <v/>
      </c>
      <c r="I802" s="39"/>
      <c r="J802" s="45" t="str">
        <f>IF($B802="","",N($E802)+N($H802)-N($I802))</f>
        <v/>
      </c>
      <c r="K802" s="46" t="str">
        <f>IF($B802="","",IF(N($I802)&lt;=0,"Pendiente",IF(N($J802)&lt;=0,"Pagado","Parcial")))</f>
        <v/>
      </c>
      <c r="L802" s="45" t="str">
        <f>IF($B802="","",MIN(N($I802),N($C802)+N($H802)))</f>
        <v/>
      </c>
      <c r="M802" s="33" t="str">
        <f>IF(OR($A802="",$B802=""),"",IFERROR(IF(N(INDEX(Contratos!$N$5:$N$204,MATCH($B802,Contratos!$A$5:$A$204,0)))&lt;1,"",DATE(YEAR($A802),MONTH($A802),MIN(INDEX(Contratos!$N$5:$N$204,MATCH($B802,Contratos!$A$5:$A$204,0)),DAY(EOMONTH($A802,0))))),""))</f>
        <v/>
      </c>
    </row>
    <row r="803" spans="1:13" x14ac:dyDescent="0.25">
      <c r="A803" s="44"/>
      <c r="B803" s="23"/>
      <c r="C803" s="45" t="str">
        <f>IF($B803="","",IFERROR(INDEX(Contratos!$G$5:$G$204,MATCH($B803,Contratos!$A$5:$A$204,0)),""))</f>
        <v/>
      </c>
      <c r="D803" s="26"/>
      <c r="E803" s="45" t="str">
        <f>IF($B803="","",N($C803)+N($D803))</f>
        <v/>
      </c>
      <c r="F803" s="25"/>
      <c r="G803" s="30" t="str">
        <f>IF($M803="","",MAX(0,IF($F803="",TODAY(),$F803)-$M803))</f>
        <v/>
      </c>
      <c r="H803" s="45" t="str">
        <f>IF($B803="","",IF(N($G803)=0,0,ROUND(N($C803)*IFERROR(INDEX(Contratos!$O$5:$O$204,MATCH($B803,Contratos!$A$5:$A$204,0)),0)*$G803,0)))</f>
        <v/>
      </c>
      <c r="I803" s="26"/>
      <c r="J803" s="45" t="str">
        <f>IF($B803="","",N($E803)+N($H803)-N($I803))</f>
        <v/>
      </c>
      <c r="K803" s="46" t="str">
        <f>IF($B803="","",IF(N($I803)&lt;=0,"Pendiente",IF(N($J803)&lt;=0,"Pagado","Parcial")))</f>
        <v/>
      </c>
      <c r="L803" s="45" t="str">
        <f>IF($B803="","",MIN(N($I803),N($C803)+N($H803)))</f>
        <v/>
      </c>
      <c r="M803" s="33" t="str">
        <f>IF(OR($A803="",$B803=""),"",IFERROR(IF(N(INDEX(Contratos!$N$5:$N$204,MATCH($B803,Contratos!$A$5:$A$204,0)))&lt;1,"",DATE(YEAR($A803),MONTH($A803),MIN(INDEX(Contratos!$N$5:$N$204,MATCH($B803,Contratos!$A$5:$A$204,0)),DAY(EOMONTH($A803,0))))),""))</f>
        <v/>
      </c>
    </row>
    <row r="804" spans="1:13" x14ac:dyDescent="0.25">
      <c r="A804" s="47"/>
      <c r="B804" s="36"/>
      <c r="C804" s="45" t="str">
        <f>IF($B804="","",IFERROR(INDEX(Contratos!$G$5:$G$204,MATCH($B804,Contratos!$A$5:$A$204,0)),""))</f>
        <v/>
      </c>
      <c r="D804" s="39"/>
      <c r="E804" s="45" t="str">
        <f>IF($B804="","",N($C804)+N($D804))</f>
        <v/>
      </c>
      <c r="F804" s="38"/>
      <c r="G804" s="30" t="str">
        <f>IF($M804="","",MAX(0,IF($F804="",TODAY(),$F804)-$M804))</f>
        <v/>
      </c>
      <c r="H804" s="45" t="str">
        <f>IF($B804="","",IF(N($G804)=0,0,ROUND(N($C804)*IFERROR(INDEX(Contratos!$O$5:$O$204,MATCH($B804,Contratos!$A$5:$A$204,0)),0)*$G804,0)))</f>
        <v/>
      </c>
      <c r="I804" s="39"/>
      <c r="J804" s="45" t="str">
        <f>IF($B804="","",N($E804)+N($H804)-N($I804))</f>
        <v/>
      </c>
      <c r="K804" s="46" t="str">
        <f>IF($B804="","",IF(N($I804)&lt;=0,"Pendiente",IF(N($J804)&lt;=0,"Pagado","Parcial")))</f>
        <v/>
      </c>
      <c r="L804" s="45" t="str">
        <f>IF($B804="","",MIN(N($I804),N($C804)+N($H804)))</f>
        <v/>
      </c>
      <c r="M804" s="33" t="str">
        <f>IF(OR($A804="",$B804=""),"",IFERROR(IF(N(INDEX(Contratos!$N$5:$N$204,MATCH($B804,Contratos!$A$5:$A$204,0)))&lt;1,"",DATE(YEAR($A804),MONTH($A804),MIN(INDEX(Contratos!$N$5:$N$204,MATCH($B804,Contratos!$A$5:$A$204,0)),DAY(EOMONTH($A804,0))))),""))</f>
        <v/>
      </c>
    </row>
    <row r="805" spans="1:13" x14ac:dyDescent="0.25">
      <c r="A805" s="44"/>
      <c r="B805" s="23"/>
      <c r="C805" s="45" t="str">
        <f>IF($B805="","",IFERROR(INDEX(Contratos!$G$5:$G$204,MATCH($B805,Contratos!$A$5:$A$204,0)),""))</f>
        <v/>
      </c>
      <c r="D805" s="26"/>
      <c r="E805" s="45" t="str">
        <f>IF($B805="","",N($C805)+N($D805))</f>
        <v/>
      </c>
      <c r="F805" s="25"/>
      <c r="G805" s="30" t="str">
        <f>IF($M805="","",MAX(0,IF($F805="",TODAY(),$F805)-$M805))</f>
        <v/>
      </c>
      <c r="H805" s="45" t="str">
        <f>IF($B805="","",IF(N($G805)=0,0,ROUND(N($C805)*IFERROR(INDEX(Contratos!$O$5:$O$204,MATCH($B805,Contratos!$A$5:$A$204,0)),0)*$G805,0)))</f>
        <v/>
      </c>
      <c r="I805" s="26"/>
      <c r="J805" s="45" t="str">
        <f>IF($B805="","",N($E805)+N($H805)-N($I805))</f>
        <v/>
      </c>
      <c r="K805" s="46" t="str">
        <f>IF($B805="","",IF(N($I805)&lt;=0,"Pendiente",IF(N($J805)&lt;=0,"Pagado","Parcial")))</f>
        <v/>
      </c>
      <c r="L805" s="45" t="str">
        <f>IF($B805="","",MIN(N($I805),N($C805)+N($H805)))</f>
        <v/>
      </c>
      <c r="M805" s="33" t="str">
        <f>IF(OR($A805="",$B805=""),"",IFERROR(IF(N(INDEX(Contratos!$N$5:$N$204,MATCH($B805,Contratos!$A$5:$A$204,0)))&lt;1,"",DATE(YEAR($A805),MONTH($A805),MIN(INDEX(Contratos!$N$5:$N$204,MATCH($B805,Contratos!$A$5:$A$204,0)),DAY(EOMONTH($A805,0))))),""))</f>
        <v/>
      </c>
    </row>
    <row r="806" spans="1:13" x14ac:dyDescent="0.25">
      <c r="A806" s="47"/>
      <c r="B806" s="36"/>
      <c r="C806" s="45" t="str">
        <f>IF($B806="","",IFERROR(INDEX(Contratos!$G$5:$G$204,MATCH($B806,Contratos!$A$5:$A$204,0)),""))</f>
        <v/>
      </c>
      <c r="D806" s="39"/>
      <c r="E806" s="45" t="str">
        <f>IF($B806="","",N($C806)+N($D806))</f>
        <v/>
      </c>
      <c r="F806" s="38"/>
      <c r="G806" s="30" t="str">
        <f>IF($M806="","",MAX(0,IF($F806="",TODAY(),$F806)-$M806))</f>
        <v/>
      </c>
      <c r="H806" s="45" t="str">
        <f>IF($B806="","",IF(N($G806)=0,0,ROUND(N($C806)*IFERROR(INDEX(Contratos!$O$5:$O$204,MATCH($B806,Contratos!$A$5:$A$204,0)),0)*$G806,0)))</f>
        <v/>
      </c>
      <c r="I806" s="39"/>
      <c r="J806" s="45" t="str">
        <f>IF($B806="","",N($E806)+N($H806)-N($I806))</f>
        <v/>
      </c>
      <c r="K806" s="46" t="str">
        <f>IF($B806="","",IF(N($I806)&lt;=0,"Pendiente",IF(N($J806)&lt;=0,"Pagado","Parcial")))</f>
        <v/>
      </c>
      <c r="L806" s="45" t="str">
        <f>IF($B806="","",MIN(N($I806),N($C806)+N($H806)))</f>
        <v/>
      </c>
      <c r="M806" s="33" t="str">
        <f>IF(OR($A806="",$B806=""),"",IFERROR(IF(N(INDEX(Contratos!$N$5:$N$204,MATCH($B806,Contratos!$A$5:$A$204,0)))&lt;1,"",DATE(YEAR($A806),MONTH($A806),MIN(INDEX(Contratos!$N$5:$N$204,MATCH($B806,Contratos!$A$5:$A$204,0)),DAY(EOMONTH($A806,0))))),""))</f>
        <v/>
      </c>
    </row>
    <row r="807" spans="1:13" x14ac:dyDescent="0.25">
      <c r="A807" s="44"/>
      <c r="B807" s="23"/>
      <c r="C807" s="45" t="str">
        <f>IF($B807="","",IFERROR(INDEX(Contratos!$G$5:$G$204,MATCH($B807,Contratos!$A$5:$A$204,0)),""))</f>
        <v/>
      </c>
      <c r="D807" s="26"/>
      <c r="E807" s="45" t="str">
        <f>IF($B807="","",N($C807)+N($D807))</f>
        <v/>
      </c>
      <c r="F807" s="25"/>
      <c r="G807" s="30" t="str">
        <f>IF($M807="","",MAX(0,IF($F807="",TODAY(),$F807)-$M807))</f>
        <v/>
      </c>
      <c r="H807" s="45" t="str">
        <f>IF($B807="","",IF(N($G807)=0,0,ROUND(N($C807)*IFERROR(INDEX(Contratos!$O$5:$O$204,MATCH($B807,Contratos!$A$5:$A$204,0)),0)*$G807,0)))</f>
        <v/>
      </c>
      <c r="I807" s="26"/>
      <c r="J807" s="45" t="str">
        <f>IF($B807="","",N($E807)+N($H807)-N($I807))</f>
        <v/>
      </c>
      <c r="K807" s="46" t="str">
        <f>IF($B807="","",IF(N($I807)&lt;=0,"Pendiente",IF(N($J807)&lt;=0,"Pagado","Parcial")))</f>
        <v/>
      </c>
      <c r="L807" s="45" t="str">
        <f>IF($B807="","",MIN(N($I807),N($C807)+N($H807)))</f>
        <v/>
      </c>
      <c r="M807" s="33" t="str">
        <f>IF(OR($A807="",$B807=""),"",IFERROR(IF(N(INDEX(Contratos!$N$5:$N$204,MATCH($B807,Contratos!$A$5:$A$204,0)))&lt;1,"",DATE(YEAR($A807),MONTH($A807),MIN(INDEX(Contratos!$N$5:$N$204,MATCH($B807,Contratos!$A$5:$A$204,0)),DAY(EOMONTH($A807,0))))),""))</f>
        <v/>
      </c>
    </row>
    <row r="808" spans="1:13" x14ac:dyDescent="0.25">
      <c r="A808" s="47"/>
      <c r="B808" s="36"/>
      <c r="C808" s="45" t="str">
        <f>IF($B808="","",IFERROR(INDEX(Contratos!$G$5:$G$204,MATCH($B808,Contratos!$A$5:$A$204,0)),""))</f>
        <v/>
      </c>
      <c r="D808" s="39"/>
      <c r="E808" s="45" t="str">
        <f>IF($B808="","",N($C808)+N($D808))</f>
        <v/>
      </c>
      <c r="F808" s="38"/>
      <c r="G808" s="30" t="str">
        <f>IF($M808="","",MAX(0,IF($F808="",TODAY(),$F808)-$M808))</f>
        <v/>
      </c>
      <c r="H808" s="45" t="str">
        <f>IF($B808="","",IF(N($G808)=0,0,ROUND(N($C808)*IFERROR(INDEX(Contratos!$O$5:$O$204,MATCH($B808,Contratos!$A$5:$A$204,0)),0)*$G808,0)))</f>
        <v/>
      </c>
      <c r="I808" s="39"/>
      <c r="J808" s="45" t="str">
        <f>IF($B808="","",N($E808)+N($H808)-N($I808))</f>
        <v/>
      </c>
      <c r="K808" s="46" t="str">
        <f>IF($B808="","",IF(N($I808)&lt;=0,"Pendiente",IF(N($J808)&lt;=0,"Pagado","Parcial")))</f>
        <v/>
      </c>
      <c r="L808" s="45" t="str">
        <f>IF($B808="","",MIN(N($I808),N($C808)+N($H808)))</f>
        <v/>
      </c>
      <c r="M808" s="33" t="str">
        <f>IF(OR($A808="",$B808=""),"",IFERROR(IF(N(INDEX(Contratos!$N$5:$N$204,MATCH($B808,Contratos!$A$5:$A$204,0)))&lt;1,"",DATE(YEAR($A808),MONTH($A808),MIN(INDEX(Contratos!$N$5:$N$204,MATCH($B808,Contratos!$A$5:$A$204,0)),DAY(EOMONTH($A808,0))))),""))</f>
        <v/>
      </c>
    </row>
    <row r="809" spans="1:13" x14ac:dyDescent="0.25">
      <c r="A809" s="44"/>
      <c r="B809" s="23"/>
      <c r="C809" s="45" t="str">
        <f>IF($B809="","",IFERROR(INDEX(Contratos!$G$5:$G$204,MATCH($B809,Contratos!$A$5:$A$204,0)),""))</f>
        <v/>
      </c>
      <c r="D809" s="26"/>
      <c r="E809" s="45" t="str">
        <f>IF($B809="","",N($C809)+N($D809))</f>
        <v/>
      </c>
      <c r="F809" s="25"/>
      <c r="G809" s="30" t="str">
        <f>IF($M809="","",MAX(0,IF($F809="",TODAY(),$F809)-$M809))</f>
        <v/>
      </c>
      <c r="H809" s="45" t="str">
        <f>IF($B809="","",IF(N($G809)=0,0,ROUND(N($C809)*IFERROR(INDEX(Contratos!$O$5:$O$204,MATCH($B809,Contratos!$A$5:$A$204,0)),0)*$G809,0)))</f>
        <v/>
      </c>
      <c r="I809" s="26"/>
      <c r="J809" s="45" t="str">
        <f>IF($B809="","",N($E809)+N($H809)-N($I809))</f>
        <v/>
      </c>
      <c r="K809" s="46" t="str">
        <f>IF($B809="","",IF(N($I809)&lt;=0,"Pendiente",IF(N($J809)&lt;=0,"Pagado","Parcial")))</f>
        <v/>
      </c>
      <c r="L809" s="45" t="str">
        <f>IF($B809="","",MIN(N($I809),N($C809)+N($H809)))</f>
        <v/>
      </c>
      <c r="M809" s="33" t="str">
        <f>IF(OR($A809="",$B809=""),"",IFERROR(IF(N(INDEX(Contratos!$N$5:$N$204,MATCH($B809,Contratos!$A$5:$A$204,0)))&lt;1,"",DATE(YEAR($A809),MONTH($A809),MIN(INDEX(Contratos!$N$5:$N$204,MATCH($B809,Contratos!$A$5:$A$204,0)),DAY(EOMONTH($A809,0))))),""))</f>
        <v/>
      </c>
    </row>
    <row r="810" spans="1:13" x14ac:dyDescent="0.25">
      <c r="A810" s="47"/>
      <c r="B810" s="36"/>
      <c r="C810" s="45" t="str">
        <f>IF($B810="","",IFERROR(INDEX(Contratos!$G$5:$G$204,MATCH($B810,Contratos!$A$5:$A$204,0)),""))</f>
        <v/>
      </c>
      <c r="D810" s="39"/>
      <c r="E810" s="45" t="str">
        <f>IF($B810="","",N($C810)+N($D810))</f>
        <v/>
      </c>
      <c r="F810" s="38"/>
      <c r="G810" s="30" t="str">
        <f>IF($M810="","",MAX(0,IF($F810="",TODAY(),$F810)-$M810))</f>
        <v/>
      </c>
      <c r="H810" s="45" t="str">
        <f>IF($B810="","",IF(N($G810)=0,0,ROUND(N($C810)*IFERROR(INDEX(Contratos!$O$5:$O$204,MATCH($B810,Contratos!$A$5:$A$204,0)),0)*$G810,0)))</f>
        <v/>
      </c>
      <c r="I810" s="39"/>
      <c r="J810" s="45" t="str">
        <f>IF($B810="","",N($E810)+N($H810)-N($I810))</f>
        <v/>
      </c>
      <c r="K810" s="46" t="str">
        <f>IF($B810="","",IF(N($I810)&lt;=0,"Pendiente",IF(N($J810)&lt;=0,"Pagado","Parcial")))</f>
        <v/>
      </c>
      <c r="L810" s="45" t="str">
        <f>IF($B810="","",MIN(N($I810),N($C810)+N($H810)))</f>
        <v/>
      </c>
      <c r="M810" s="33" t="str">
        <f>IF(OR($A810="",$B810=""),"",IFERROR(IF(N(INDEX(Contratos!$N$5:$N$204,MATCH($B810,Contratos!$A$5:$A$204,0)))&lt;1,"",DATE(YEAR($A810),MONTH($A810),MIN(INDEX(Contratos!$N$5:$N$204,MATCH($B810,Contratos!$A$5:$A$204,0)),DAY(EOMONTH($A810,0))))),""))</f>
        <v/>
      </c>
    </row>
    <row r="811" spans="1:13" x14ac:dyDescent="0.25">
      <c r="A811" s="44"/>
      <c r="B811" s="23"/>
      <c r="C811" s="45" t="str">
        <f>IF($B811="","",IFERROR(INDEX(Contratos!$G$5:$G$204,MATCH($B811,Contratos!$A$5:$A$204,0)),""))</f>
        <v/>
      </c>
      <c r="D811" s="26"/>
      <c r="E811" s="45" t="str">
        <f>IF($B811="","",N($C811)+N($D811))</f>
        <v/>
      </c>
      <c r="F811" s="25"/>
      <c r="G811" s="30" t="str">
        <f>IF($M811="","",MAX(0,IF($F811="",TODAY(),$F811)-$M811))</f>
        <v/>
      </c>
      <c r="H811" s="45" t="str">
        <f>IF($B811="","",IF(N($G811)=0,0,ROUND(N($C811)*IFERROR(INDEX(Contratos!$O$5:$O$204,MATCH($B811,Contratos!$A$5:$A$204,0)),0)*$G811,0)))</f>
        <v/>
      </c>
      <c r="I811" s="26"/>
      <c r="J811" s="45" t="str">
        <f>IF($B811="","",N($E811)+N($H811)-N($I811))</f>
        <v/>
      </c>
      <c r="K811" s="46" t="str">
        <f>IF($B811="","",IF(N($I811)&lt;=0,"Pendiente",IF(N($J811)&lt;=0,"Pagado","Parcial")))</f>
        <v/>
      </c>
      <c r="L811" s="45" t="str">
        <f>IF($B811="","",MIN(N($I811),N($C811)+N($H811)))</f>
        <v/>
      </c>
      <c r="M811" s="33" t="str">
        <f>IF(OR($A811="",$B811=""),"",IFERROR(IF(N(INDEX(Contratos!$N$5:$N$204,MATCH($B811,Contratos!$A$5:$A$204,0)))&lt;1,"",DATE(YEAR($A811),MONTH($A811),MIN(INDEX(Contratos!$N$5:$N$204,MATCH($B811,Contratos!$A$5:$A$204,0)),DAY(EOMONTH($A811,0))))),""))</f>
        <v/>
      </c>
    </row>
    <row r="812" spans="1:13" x14ac:dyDescent="0.25">
      <c r="A812" s="47"/>
      <c r="B812" s="36"/>
      <c r="C812" s="45" t="str">
        <f>IF($B812="","",IFERROR(INDEX(Contratos!$G$5:$G$204,MATCH($B812,Contratos!$A$5:$A$204,0)),""))</f>
        <v/>
      </c>
      <c r="D812" s="39"/>
      <c r="E812" s="45" t="str">
        <f>IF($B812="","",N($C812)+N($D812))</f>
        <v/>
      </c>
      <c r="F812" s="38"/>
      <c r="G812" s="30" t="str">
        <f>IF($M812="","",MAX(0,IF($F812="",TODAY(),$F812)-$M812))</f>
        <v/>
      </c>
      <c r="H812" s="45" t="str">
        <f>IF($B812="","",IF(N($G812)=0,0,ROUND(N($C812)*IFERROR(INDEX(Contratos!$O$5:$O$204,MATCH($B812,Contratos!$A$5:$A$204,0)),0)*$G812,0)))</f>
        <v/>
      </c>
      <c r="I812" s="39"/>
      <c r="J812" s="45" t="str">
        <f>IF($B812="","",N($E812)+N($H812)-N($I812))</f>
        <v/>
      </c>
      <c r="K812" s="46" t="str">
        <f>IF($B812="","",IF(N($I812)&lt;=0,"Pendiente",IF(N($J812)&lt;=0,"Pagado","Parcial")))</f>
        <v/>
      </c>
      <c r="L812" s="45" t="str">
        <f>IF($B812="","",MIN(N($I812),N($C812)+N($H812)))</f>
        <v/>
      </c>
      <c r="M812" s="33" t="str">
        <f>IF(OR($A812="",$B812=""),"",IFERROR(IF(N(INDEX(Contratos!$N$5:$N$204,MATCH($B812,Contratos!$A$5:$A$204,0)))&lt;1,"",DATE(YEAR($A812),MONTH($A812),MIN(INDEX(Contratos!$N$5:$N$204,MATCH($B812,Contratos!$A$5:$A$204,0)),DAY(EOMONTH($A812,0))))),""))</f>
        <v/>
      </c>
    </row>
    <row r="813" spans="1:13" x14ac:dyDescent="0.25">
      <c r="A813" s="44"/>
      <c r="B813" s="23"/>
      <c r="C813" s="45" t="str">
        <f>IF($B813="","",IFERROR(INDEX(Contratos!$G$5:$G$204,MATCH($B813,Contratos!$A$5:$A$204,0)),""))</f>
        <v/>
      </c>
      <c r="D813" s="26"/>
      <c r="E813" s="45" t="str">
        <f>IF($B813="","",N($C813)+N($D813))</f>
        <v/>
      </c>
      <c r="F813" s="25"/>
      <c r="G813" s="30" t="str">
        <f>IF($M813="","",MAX(0,IF($F813="",TODAY(),$F813)-$M813))</f>
        <v/>
      </c>
      <c r="H813" s="45" t="str">
        <f>IF($B813="","",IF(N($G813)=0,0,ROUND(N($C813)*IFERROR(INDEX(Contratos!$O$5:$O$204,MATCH($B813,Contratos!$A$5:$A$204,0)),0)*$G813,0)))</f>
        <v/>
      </c>
      <c r="I813" s="26"/>
      <c r="J813" s="45" t="str">
        <f>IF($B813="","",N($E813)+N($H813)-N($I813))</f>
        <v/>
      </c>
      <c r="K813" s="46" t="str">
        <f>IF($B813="","",IF(N($I813)&lt;=0,"Pendiente",IF(N($J813)&lt;=0,"Pagado","Parcial")))</f>
        <v/>
      </c>
      <c r="L813" s="45" t="str">
        <f>IF($B813="","",MIN(N($I813),N($C813)+N($H813)))</f>
        <v/>
      </c>
      <c r="M813" s="33" t="str">
        <f>IF(OR($A813="",$B813=""),"",IFERROR(IF(N(INDEX(Contratos!$N$5:$N$204,MATCH($B813,Contratos!$A$5:$A$204,0)))&lt;1,"",DATE(YEAR($A813),MONTH($A813),MIN(INDEX(Contratos!$N$5:$N$204,MATCH($B813,Contratos!$A$5:$A$204,0)),DAY(EOMONTH($A813,0))))),""))</f>
        <v/>
      </c>
    </row>
    <row r="814" spans="1:13" x14ac:dyDescent="0.25">
      <c r="A814" s="47"/>
      <c r="B814" s="36"/>
      <c r="C814" s="45" t="str">
        <f>IF($B814="","",IFERROR(INDEX(Contratos!$G$5:$G$204,MATCH($B814,Contratos!$A$5:$A$204,0)),""))</f>
        <v/>
      </c>
      <c r="D814" s="39"/>
      <c r="E814" s="45" t="str">
        <f>IF($B814="","",N($C814)+N($D814))</f>
        <v/>
      </c>
      <c r="F814" s="38"/>
      <c r="G814" s="30" t="str">
        <f>IF($M814="","",MAX(0,IF($F814="",TODAY(),$F814)-$M814))</f>
        <v/>
      </c>
      <c r="H814" s="45" t="str">
        <f>IF($B814="","",IF(N($G814)=0,0,ROUND(N($C814)*IFERROR(INDEX(Contratos!$O$5:$O$204,MATCH($B814,Contratos!$A$5:$A$204,0)),0)*$G814,0)))</f>
        <v/>
      </c>
      <c r="I814" s="39"/>
      <c r="J814" s="45" t="str">
        <f>IF($B814="","",N($E814)+N($H814)-N($I814))</f>
        <v/>
      </c>
      <c r="K814" s="46" t="str">
        <f>IF($B814="","",IF(N($I814)&lt;=0,"Pendiente",IF(N($J814)&lt;=0,"Pagado","Parcial")))</f>
        <v/>
      </c>
      <c r="L814" s="45" t="str">
        <f>IF($B814="","",MIN(N($I814),N($C814)+N($H814)))</f>
        <v/>
      </c>
      <c r="M814" s="33" t="str">
        <f>IF(OR($A814="",$B814=""),"",IFERROR(IF(N(INDEX(Contratos!$N$5:$N$204,MATCH($B814,Contratos!$A$5:$A$204,0)))&lt;1,"",DATE(YEAR($A814),MONTH($A814),MIN(INDEX(Contratos!$N$5:$N$204,MATCH($B814,Contratos!$A$5:$A$204,0)),DAY(EOMONTH($A814,0))))),""))</f>
        <v/>
      </c>
    </row>
    <row r="815" spans="1:13" x14ac:dyDescent="0.25">
      <c r="A815" s="44"/>
      <c r="B815" s="23"/>
      <c r="C815" s="45" t="str">
        <f>IF($B815="","",IFERROR(INDEX(Contratos!$G$5:$G$204,MATCH($B815,Contratos!$A$5:$A$204,0)),""))</f>
        <v/>
      </c>
      <c r="D815" s="26"/>
      <c r="E815" s="45" t="str">
        <f>IF($B815="","",N($C815)+N($D815))</f>
        <v/>
      </c>
      <c r="F815" s="25"/>
      <c r="G815" s="30" t="str">
        <f>IF($M815="","",MAX(0,IF($F815="",TODAY(),$F815)-$M815))</f>
        <v/>
      </c>
      <c r="H815" s="45" t="str">
        <f>IF($B815="","",IF(N($G815)=0,0,ROUND(N($C815)*IFERROR(INDEX(Contratos!$O$5:$O$204,MATCH($B815,Contratos!$A$5:$A$204,0)),0)*$G815,0)))</f>
        <v/>
      </c>
      <c r="I815" s="26"/>
      <c r="J815" s="45" t="str">
        <f>IF($B815="","",N($E815)+N($H815)-N($I815))</f>
        <v/>
      </c>
      <c r="K815" s="46" t="str">
        <f>IF($B815="","",IF(N($I815)&lt;=0,"Pendiente",IF(N($J815)&lt;=0,"Pagado","Parcial")))</f>
        <v/>
      </c>
      <c r="L815" s="45" t="str">
        <f>IF($B815="","",MIN(N($I815),N($C815)+N($H815)))</f>
        <v/>
      </c>
      <c r="M815" s="33" t="str">
        <f>IF(OR($A815="",$B815=""),"",IFERROR(IF(N(INDEX(Contratos!$N$5:$N$204,MATCH($B815,Contratos!$A$5:$A$204,0)))&lt;1,"",DATE(YEAR($A815),MONTH($A815),MIN(INDEX(Contratos!$N$5:$N$204,MATCH($B815,Contratos!$A$5:$A$204,0)),DAY(EOMONTH($A815,0))))),""))</f>
        <v/>
      </c>
    </row>
    <row r="816" spans="1:13" x14ac:dyDescent="0.25">
      <c r="A816" s="47"/>
      <c r="B816" s="36"/>
      <c r="C816" s="45" t="str">
        <f>IF($B816="","",IFERROR(INDEX(Contratos!$G$5:$G$204,MATCH($B816,Contratos!$A$5:$A$204,0)),""))</f>
        <v/>
      </c>
      <c r="D816" s="39"/>
      <c r="E816" s="45" t="str">
        <f>IF($B816="","",N($C816)+N($D816))</f>
        <v/>
      </c>
      <c r="F816" s="38"/>
      <c r="G816" s="30" t="str">
        <f>IF($M816="","",MAX(0,IF($F816="",TODAY(),$F816)-$M816))</f>
        <v/>
      </c>
      <c r="H816" s="45" t="str">
        <f>IF($B816="","",IF(N($G816)=0,0,ROUND(N($C816)*IFERROR(INDEX(Contratos!$O$5:$O$204,MATCH($B816,Contratos!$A$5:$A$204,0)),0)*$G816,0)))</f>
        <v/>
      </c>
      <c r="I816" s="39"/>
      <c r="J816" s="45" t="str">
        <f>IF($B816="","",N($E816)+N($H816)-N($I816))</f>
        <v/>
      </c>
      <c r="K816" s="46" t="str">
        <f>IF($B816="","",IF(N($I816)&lt;=0,"Pendiente",IF(N($J816)&lt;=0,"Pagado","Parcial")))</f>
        <v/>
      </c>
      <c r="L816" s="45" t="str">
        <f>IF($B816="","",MIN(N($I816),N($C816)+N($H816)))</f>
        <v/>
      </c>
      <c r="M816" s="33" t="str">
        <f>IF(OR($A816="",$B816=""),"",IFERROR(IF(N(INDEX(Contratos!$N$5:$N$204,MATCH($B816,Contratos!$A$5:$A$204,0)))&lt;1,"",DATE(YEAR($A816),MONTH($A816),MIN(INDEX(Contratos!$N$5:$N$204,MATCH($B816,Contratos!$A$5:$A$204,0)),DAY(EOMONTH($A816,0))))),""))</f>
        <v/>
      </c>
    </row>
    <row r="817" spans="1:13" x14ac:dyDescent="0.25">
      <c r="A817" s="44"/>
      <c r="B817" s="23"/>
      <c r="C817" s="45" t="str">
        <f>IF($B817="","",IFERROR(INDEX(Contratos!$G$5:$G$204,MATCH($B817,Contratos!$A$5:$A$204,0)),""))</f>
        <v/>
      </c>
      <c r="D817" s="26"/>
      <c r="E817" s="45" t="str">
        <f>IF($B817="","",N($C817)+N($D817))</f>
        <v/>
      </c>
      <c r="F817" s="25"/>
      <c r="G817" s="30" t="str">
        <f>IF($M817="","",MAX(0,IF($F817="",TODAY(),$F817)-$M817))</f>
        <v/>
      </c>
      <c r="H817" s="45" t="str">
        <f>IF($B817="","",IF(N($G817)=0,0,ROUND(N($C817)*IFERROR(INDEX(Contratos!$O$5:$O$204,MATCH($B817,Contratos!$A$5:$A$204,0)),0)*$G817,0)))</f>
        <v/>
      </c>
      <c r="I817" s="26"/>
      <c r="J817" s="45" t="str">
        <f>IF($B817="","",N($E817)+N($H817)-N($I817))</f>
        <v/>
      </c>
      <c r="K817" s="46" t="str">
        <f>IF($B817="","",IF(N($I817)&lt;=0,"Pendiente",IF(N($J817)&lt;=0,"Pagado","Parcial")))</f>
        <v/>
      </c>
      <c r="L817" s="45" t="str">
        <f>IF($B817="","",MIN(N($I817),N($C817)+N($H817)))</f>
        <v/>
      </c>
      <c r="M817" s="33" t="str">
        <f>IF(OR($A817="",$B817=""),"",IFERROR(IF(N(INDEX(Contratos!$N$5:$N$204,MATCH($B817,Contratos!$A$5:$A$204,0)))&lt;1,"",DATE(YEAR($A817),MONTH($A817),MIN(INDEX(Contratos!$N$5:$N$204,MATCH($B817,Contratos!$A$5:$A$204,0)),DAY(EOMONTH($A817,0))))),""))</f>
        <v/>
      </c>
    </row>
    <row r="818" spans="1:13" x14ac:dyDescent="0.25">
      <c r="A818" s="47"/>
      <c r="B818" s="36"/>
      <c r="C818" s="45" t="str">
        <f>IF($B818="","",IFERROR(INDEX(Contratos!$G$5:$G$204,MATCH($B818,Contratos!$A$5:$A$204,0)),""))</f>
        <v/>
      </c>
      <c r="D818" s="39"/>
      <c r="E818" s="45" t="str">
        <f>IF($B818="","",N($C818)+N($D818))</f>
        <v/>
      </c>
      <c r="F818" s="38"/>
      <c r="G818" s="30" t="str">
        <f>IF($M818="","",MAX(0,IF($F818="",TODAY(),$F818)-$M818))</f>
        <v/>
      </c>
      <c r="H818" s="45" t="str">
        <f>IF($B818="","",IF(N($G818)=0,0,ROUND(N($C818)*IFERROR(INDEX(Contratos!$O$5:$O$204,MATCH($B818,Contratos!$A$5:$A$204,0)),0)*$G818,0)))</f>
        <v/>
      </c>
      <c r="I818" s="39"/>
      <c r="J818" s="45" t="str">
        <f>IF($B818="","",N($E818)+N($H818)-N($I818))</f>
        <v/>
      </c>
      <c r="K818" s="46" t="str">
        <f>IF($B818="","",IF(N($I818)&lt;=0,"Pendiente",IF(N($J818)&lt;=0,"Pagado","Parcial")))</f>
        <v/>
      </c>
      <c r="L818" s="45" t="str">
        <f>IF($B818="","",MIN(N($I818),N($C818)+N($H818)))</f>
        <v/>
      </c>
      <c r="M818" s="33" t="str">
        <f>IF(OR($A818="",$B818=""),"",IFERROR(IF(N(INDEX(Contratos!$N$5:$N$204,MATCH($B818,Contratos!$A$5:$A$204,0)))&lt;1,"",DATE(YEAR($A818),MONTH($A818),MIN(INDEX(Contratos!$N$5:$N$204,MATCH($B818,Contratos!$A$5:$A$204,0)),DAY(EOMONTH($A818,0))))),""))</f>
        <v/>
      </c>
    </row>
    <row r="819" spans="1:13" x14ac:dyDescent="0.25">
      <c r="A819" s="44"/>
      <c r="B819" s="23"/>
      <c r="C819" s="45" t="str">
        <f>IF($B819="","",IFERROR(INDEX(Contratos!$G$5:$G$204,MATCH($B819,Contratos!$A$5:$A$204,0)),""))</f>
        <v/>
      </c>
      <c r="D819" s="26"/>
      <c r="E819" s="45" t="str">
        <f>IF($B819="","",N($C819)+N($D819))</f>
        <v/>
      </c>
      <c r="F819" s="25"/>
      <c r="G819" s="30" t="str">
        <f>IF($M819="","",MAX(0,IF($F819="",TODAY(),$F819)-$M819))</f>
        <v/>
      </c>
      <c r="H819" s="45" t="str">
        <f>IF($B819="","",IF(N($G819)=0,0,ROUND(N($C819)*IFERROR(INDEX(Contratos!$O$5:$O$204,MATCH($B819,Contratos!$A$5:$A$204,0)),0)*$G819,0)))</f>
        <v/>
      </c>
      <c r="I819" s="26"/>
      <c r="J819" s="45" t="str">
        <f>IF($B819="","",N($E819)+N($H819)-N($I819))</f>
        <v/>
      </c>
      <c r="K819" s="46" t="str">
        <f>IF($B819="","",IF(N($I819)&lt;=0,"Pendiente",IF(N($J819)&lt;=0,"Pagado","Parcial")))</f>
        <v/>
      </c>
      <c r="L819" s="45" t="str">
        <f>IF($B819="","",MIN(N($I819),N($C819)+N($H819)))</f>
        <v/>
      </c>
      <c r="M819" s="33" t="str">
        <f>IF(OR($A819="",$B819=""),"",IFERROR(IF(N(INDEX(Contratos!$N$5:$N$204,MATCH($B819,Contratos!$A$5:$A$204,0)))&lt;1,"",DATE(YEAR($A819),MONTH($A819),MIN(INDEX(Contratos!$N$5:$N$204,MATCH($B819,Contratos!$A$5:$A$204,0)),DAY(EOMONTH($A819,0))))),""))</f>
        <v/>
      </c>
    </row>
    <row r="820" spans="1:13" x14ac:dyDescent="0.25">
      <c r="A820" s="47"/>
      <c r="B820" s="36"/>
      <c r="C820" s="45" t="str">
        <f>IF($B820="","",IFERROR(INDEX(Contratos!$G$5:$G$204,MATCH($B820,Contratos!$A$5:$A$204,0)),""))</f>
        <v/>
      </c>
      <c r="D820" s="39"/>
      <c r="E820" s="45" t="str">
        <f>IF($B820="","",N($C820)+N($D820))</f>
        <v/>
      </c>
      <c r="F820" s="38"/>
      <c r="G820" s="30" t="str">
        <f>IF($M820="","",MAX(0,IF($F820="",TODAY(),$F820)-$M820))</f>
        <v/>
      </c>
      <c r="H820" s="45" t="str">
        <f>IF($B820="","",IF(N($G820)=0,0,ROUND(N($C820)*IFERROR(INDEX(Contratos!$O$5:$O$204,MATCH($B820,Contratos!$A$5:$A$204,0)),0)*$G820,0)))</f>
        <v/>
      </c>
      <c r="I820" s="39"/>
      <c r="J820" s="45" t="str">
        <f>IF($B820="","",N($E820)+N($H820)-N($I820))</f>
        <v/>
      </c>
      <c r="K820" s="46" t="str">
        <f>IF($B820="","",IF(N($I820)&lt;=0,"Pendiente",IF(N($J820)&lt;=0,"Pagado","Parcial")))</f>
        <v/>
      </c>
      <c r="L820" s="45" t="str">
        <f>IF($B820="","",MIN(N($I820),N($C820)+N($H820)))</f>
        <v/>
      </c>
      <c r="M820" s="33" t="str">
        <f>IF(OR($A820="",$B820=""),"",IFERROR(IF(N(INDEX(Contratos!$N$5:$N$204,MATCH($B820,Contratos!$A$5:$A$204,0)))&lt;1,"",DATE(YEAR($A820),MONTH($A820),MIN(INDEX(Contratos!$N$5:$N$204,MATCH($B820,Contratos!$A$5:$A$204,0)),DAY(EOMONTH($A820,0))))),""))</f>
        <v/>
      </c>
    </row>
    <row r="821" spans="1:13" x14ac:dyDescent="0.25">
      <c r="A821" s="44"/>
      <c r="B821" s="23"/>
      <c r="C821" s="45" t="str">
        <f>IF($B821="","",IFERROR(INDEX(Contratos!$G$5:$G$204,MATCH($B821,Contratos!$A$5:$A$204,0)),""))</f>
        <v/>
      </c>
      <c r="D821" s="26"/>
      <c r="E821" s="45" t="str">
        <f>IF($B821="","",N($C821)+N($D821))</f>
        <v/>
      </c>
      <c r="F821" s="25"/>
      <c r="G821" s="30" t="str">
        <f>IF($M821="","",MAX(0,IF($F821="",TODAY(),$F821)-$M821))</f>
        <v/>
      </c>
      <c r="H821" s="45" t="str">
        <f>IF($B821="","",IF(N($G821)=0,0,ROUND(N($C821)*IFERROR(INDEX(Contratos!$O$5:$O$204,MATCH($B821,Contratos!$A$5:$A$204,0)),0)*$G821,0)))</f>
        <v/>
      </c>
      <c r="I821" s="26"/>
      <c r="J821" s="45" t="str">
        <f>IF($B821="","",N($E821)+N($H821)-N($I821))</f>
        <v/>
      </c>
      <c r="K821" s="46" t="str">
        <f>IF($B821="","",IF(N($I821)&lt;=0,"Pendiente",IF(N($J821)&lt;=0,"Pagado","Parcial")))</f>
        <v/>
      </c>
      <c r="L821" s="45" t="str">
        <f>IF($B821="","",MIN(N($I821),N($C821)+N($H821)))</f>
        <v/>
      </c>
      <c r="M821" s="33" t="str">
        <f>IF(OR($A821="",$B821=""),"",IFERROR(IF(N(INDEX(Contratos!$N$5:$N$204,MATCH($B821,Contratos!$A$5:$A$204,0)))&lt;1,"",DATE(YEAR($A821),MONTH($A821),MIN(INDEX(Contratos!$N$5:$N$204,MATCH($B821,Contratos!$A$5:$A$204,0)),DAY(EOMONTH($A821,0))))),""))</f>
        <v/>
      </c>
    </row>
    <row r="822" spans="1:13" x14ac:dyDescent="0.25">
      <c r="A822" s="47"/>
      <c r="B822" s="36"/>
      <c r="C822" s="45" t="str">
        <f>IF($B822="","",IFERROR(INDEX(Contratos!$G$5:$G$204,MATCH($B822,Contratos!$A$5:$A$204,0)),""))</f>
        <v/>
      </c>
      <c r="D822" s="39"/>
      <c r="E822" s="45" t="str">
        <f>IF($B822="","",N($C822)+N($D822))</f>
        <v/>
      </c>
      <c r="F822" s="38"/>
      <c r="G822" s="30" t="str">
        <f>IF($M822="","",MAX(0,IF($F822="",TODAY(),$F822)-$M822))</f>
        <v/>
      </c>
      <c r="H822" s="45" t="str">
        <f>IF($B822="","",IF(N($G822)=0,0,ROUND(N($C822)*IFERROR(INDEX(Contratos!$O$5:$O$204,MATCH($B822,Contratos!$A$5:$A$204,0)),0)*$G822,0)))</f>
        <v/>
      </c>
      <c r="I822" s="39"/>
      <c r="J822" s="45" t="str">
        <f>IF($B822="","",N($E822)+N($H822)-N($I822))</f>
        <v/>
      </c>
      <c r="K822" s="46" t="str">
        <f>IF($B822="","",IF(N($I822)&lt;=0,"Pendiente",IF(N($J822)&lt;=0,"Pagado","Parcial")))</f>
        <v/>
      </c>
      <c r="L822" s="45" t="str">
        <f>IF($B822="","",MIN(N($I822),N($C822)+N($H822)))</f>
        <v/>
      </c>
      <c r="M822" s="33" t="str">
        <f>IF(OR($A822="",$B822=""),"",IFERROR(IF(N(INDEX(Contratos!$N$5:$N$204,MATCH($B822,Contratos!$A$5:$A$204,0)))&lt;1,"",DATE(YEAR($A822),MONTH($A822),MIN(INDEX(Contratos!$N$5:$N$204,MATCH($B822,Contratos!$A$5:$A$204,0)),DAY(EOMONTH($A822,0))))),""))</f>
        <v/>
      </c>
    </row>
    <row r="823" spans="1:13" x14ac:dyDescent="0.25">
      <c r="A823" s="44"/>
      <c r="B823" s="23"/>
      <c r="C823" s="45" t="str">
        <f>IF($B823="","",IFERROR(INDEX(Contratos!$G$5:$G$204,MATCH($B823,Contratos!$A$5:$A$204,0)),""))</f>
        <v/>
      </c>
      <c r="D823" s="26"/>
      <c r="E823" s="45" t="str">
        <f>IF($B823="","",N($C823)+N($D823))</f>
        <v/>
      </c>
      <c r="F823" s="25"/>
      <c r="G823" s="30" t="str">
        <f>IF($M823="","",MAX(0,IF($F823="",TODAY(),$F823)-$M823))</f>
        <v/>
      </c>
      <c r="H823" s="45" t="str">
        <f>IF($B823="","",IF(N($G823)=0,0,ROUND(N($C823)*IFERROR(INDEX(Contratos!$O$5:$O$204,MATCH($B823,Contratos!$A$5:$A$204,0)),0)*$G823,0)))</f>
        <v/>
      </c>
      <c r="I823" s="26"/>
      <c r="J823" s="45" t="str">
        <f>IF($B823="","",N($E823)+N($H823)-N($I823))</f>
        <v/>
      </c>
      <c r="K823" s="46" t="str">
        <f>IF($B823="","",IF(N($I823)&lt;=0,"Pendiente",IF(N($J823)&lt;=0,"Pagado","Parcial")))</f>
        <v/>
      </c>
      <c r="L823" s="45" t="str">
        <f>IF($B823="","",MIN(N($I823),N($C823)+N($H823)))</f>
        <v/>
      </c>
      <c r="M823" s="33" t="str">
        <f>IF(OR($A823="",$B823=""),"",IFERROR(IF(N(INDEX(Contratos!$N$5:$N$204,MATCH($B823,Contratos!$A$5:$A$204,0)))&lt;1,"",DATE(YEAR($A823),MONTH($A823),MIN(INDEX(Contratos!$N$5:$N$204,MATCH($B823,Contratos!$A$5:$A$204,0)),DAY(EOMONTH($A823,0))))),""))</f>
        <v/>
      </c>
    </row>
    <row r="824" spans="1:13" x14ac:dyDescent="0.25">
      <c r="A824" s="47"/>
      <c r="B824" s="36"/>
      <c r="C824" s="45" t="str">
        <f>IF($B824="","",IFERROR(INDEX(Contratos!$G$5:$G$204,MATCH($B824,Contratos!$A$5:$A$204,0)),""))</f>
        <v/>
      </c>
      <c r="D824" s="39"/>
      <c r="E824" s="45" t="str">
        <f>IF($B824="","",N($C824)+N($D824))</f>
        <v/>
      </c>
      <c r="F824" s="38"/>
      <c r="G824" s="30" t="str">
        <f>IF($M824="","",MAX(0,IF($F824="",TODAY(),$F824)-$M824))</f>
        <v/>
      </c>
      <c r="H824" s="45" t="str">
        <f>IF($B824="","",IF(N($G824)=0,0,ROUND(N($C824)*IFERROR(INDEX(Contratos!$O$5:$O$204,MATCH($B824,Contratos!$A$5:$A$204,0)),0)*$G824,0)))</f>
        <v/>
      </c>
      <c r="I824" s="39"/>
      <c r="J824" s="45" t="str">
        <f>IF($B824="","",N($E824)+N($H824)-N($I824))</f>
        <v/>
      </c>
      <c r="K824" s="46" t="str">
        <f>IF($B824="","",IF(N($I824)&lt;=0,"Pendiente",IF(N($J824)&lt;=0,"Pagado","Parcial")))</f>
        <v/>
      </c>
      <c r="L824" s="45" t="str">
        <f>IF($B824="","",MIN(N($I824),N($C824)+N($H824)))</f>
        <v/>
      </c>
      <c r="M824" s="33" t="str">
        <f>IF(OR($A824="",$B824=""),"",IFERROR(IF(N(INDEX(Contratos!$N$5:$N$204,MATCH($B824,Contratos!$A$5:$A$204,0)))&lt;1,"",DATE(YEAR($A824),MONTH($A824),MIN(INDEX(Contratos!$N$5:$N$204,MATCH($B824,Contratos!$A$5:$A$204,0)),DAY(EOMONTH($A824,0))))),""))</f>
        <v/>
      </c>
    </row>
    <row r="825" spans="1:13" x14ac:dyDescent="0.25">
      <c r="A825" s="44"/>
      <c r="B825" s="23"/>
      <c r="C825" s="45" t="str">
        <f>IF($B825="","",IFERROR(INDEX(Contratos!$G$5:$G$204,MATCH($B825,Contratos!$A$5:$A$204,0)),""))</f>
        <v/>
      </c>
      <c r="D825" s="26"/>
      <c r="E825" s="45" t="str">
        <f>IF($B825="","",N($C825)+N($D825))</f>
        <v/>
      </c>
      <c r="F825" s="25"/>
      <c r="G825" s="30" t="str">
        <f>IF($M825="","",MAX(0,IF($F825="",TODAY(),$F825)-$M825))</f>
        <v/>
      </c>
      <c r="H825" s="45" t="str">
        <f>IF($B825="","",IF(N($G825)=0,0,ROUND(N($C825)*IFERROR(INDEX(Contratos!$O$5:$O$204,MATCH($B825,Contratos!$A$5:$A$204,0)),0)*$G825,0)))</f>
        <v/>
      </c>
      <c r="I825" s="26"/>
      <c r="J825" s="45" t="str">
        <f>IF($B825="","",N($E825)+N($H825)-N($I825))</f>
        <v/>
      </c>
      <c r="K825" s="46" t="str">
        <f>IF($B825="","",IF(N($I825)&lt;=0,"Pendiente",IF(N($J825)&lt;=0,"Pagado","Parcial")))</f>
        <v/>
      </c>
      <c r="L825" s="45" t="str">
        <f>IF($B825="","",MIN(N($I825),N($C825)+N($H825)))</f>
        <v/>
      </c>
      <c r="M825" s="33" t="str">
        <f>IF(OR($A825="",$B825=""),"",IFERROR(IF(N(INDEX(Contratos!$N$5:$N$204,MATCH($B825,Contratos!$A$5:$A$204,0)))&lt;1,"",DATE(YEAR($A825),MONTH($A825),MIN(INDEX(Contratos!$N$5:$N$204,MATCH($B825,Contratos!$A$5:$A$204,0)),DAY(EOMONTH($A825,0))))),""))</f>
        <v/>
      </c>
    </row>
    <row r="826" spans="1:13" x14ac:dyDescent="0.25">
      <c r="A826" s="47"/>
      <c r="B826" s="36"/>
      <c r="C826" s="45" t="str">
        <f>IF($B826="","",IFERROR(INDEX(Contratos!$G$5:$G$204,MATCH($B826,Contratos!$A$5:$A$204,0)),""))</f>
        <v/>
      </c>
      <c r="D826" s="39"/>
      <c r="E826" s="45" t="str">
        <f>IF($B826="","",N($C826)+N($D826))</f>
        <v/>
      </c>
      <c r="F826" s="38"/>
      <c r="G826" s="30" t="str">
        <f>IF($M826="","",MAX(0,IF($F826="",TODAY(),$F826)-$M826))</f>
        <v/>
      </c>
      <c r="H826" s="45" t="str">
        <f>IF($B826="","",IF(N($G826)=0,0,ROUND(N($C826)*IFERROR(INDEX(Contratos!$O$5:$O$204,MATCH($B826,Contratos!$A$5:$A$204,0)),0)*$G826,0)))</f>
        <v/>
      </c>
      <c r="I826" s="39"/>
      <c r="J826" s="45" t="str">
        <f>IF($B826="","",N($E826)+N($H826)-N($I826))</f>
        <v/>
      </c>
      <c r="K826" s="46" t="str">
        <f>IF($B826="","",IF(N($I826)&lt;=0,"Pendiente",IF(N($J826)&lt;=0,"Pagado","Parcial")))</f>
        <v/>
      </c>
      <c r="L826" s="45" t="str">
        <f>IF($B826="","",MIN(N($I826),N($C826)+N($H826)))</f>
        <v/>
      </c>
      <c r="M826" s="33" t="str">
        <f>IF(OR($A826="",$B826=""),"",IFERROR(IF(N(INDEX(Contratos!$N$5:$N$204,MATCH($B826,Contratos!$A$5:$A$204,0)))&lt;1,"",DATE(YEAR($A826),MONTH($A826),MIN(INDEX(Contratos!$N$5:$N$204,MATCH($B826,Contratos!$A$5:$A$204,0)),DAY(EOMONTH($A826,0))))),""))</f>
        <v/>
      </c>
    </row>
    <row r="827" spans="1:13" x14ac:dyDescent="0.25">
      <c r="A827" s="44"/>
      <c r="B827" s="23"/>
      <c r="C827" s="45" t="str">
        <f>IF($B827="","",IFERROR(INDEX(Contratos!$G$5:$G$204,MATCH($B827,Contratos!$A$5:$A$204,0)),""))</f>
        <v/>
      </c>
      <c r="D827" s="26"/>
      <c r="E827" s="45" t="str">
        <f>IF($B827="","",N($C827)+N($D827))</f>
        <v/>
      </c>
      <c r="F827" s="25"/>
      <c r="G827" s="30" t="str">
        <f>IF($M827="","",MAX(0,IF($F827="",TODAY(),$F827)-$M827))</f>
        <v/>
      </c>
      <c r="H827" s="45" t="str">
        <f>IF($B827="","",IF(N($G827)=0,0,ROUND(N($C827)*IFERROR(INDEX(Contratos!$O$5:$O$204,MATCH($B827,Contratos!$A$5:$A$204,0)),0)*$G827,0)))</f>
        <v/>
      </c>
      <c r="I827" s="26"/>
      <c r="J827" s="45" t="str">
        <f>IF($B827="","",N($E827)+N($H827)-N($I827))</f>
        <v/>
      </c>
      <c r="K827" s="46" t="str">
        <f>IF($B827="","",IF(N($I827)&lt;=0,"Pendiente",IF(N($J827)&lt;=0,"Pagado","Parcial")))</f>
        <v/>
      </c>
      <c r="L827" s="45" t="str">
        <f>IF($B827="","",MIN(N($I827),N($C827)+N($H827)))</f>
        <v/>
      </c>
      <c r="M827" s="33" t="str">
        <f>IF(OR($A827="",$B827=""),"",IFERROR(IF(N(INDEX(Contratos!$N$5:$N$204,MATCH($B827,Contratos!$A$5:$A$204,0)))&lt;1,"",DATE(YEAR($A827),MONTH($A827),MIN(INDEX(Contratos!$N$5:$N$204,MATCH($B827,Contratos!$A$5:$A$204,0)),DAY(EOMONTH($A827,0))))),""))</f>
        <v/>
      </c>
    </row>
    <row r="828" spans="1:13" x14ac:dyDescent="0.25">
      <c r="A828" s="47"/>
      <c r="B828" s="36"/>
      <c r="C828" s="45" t="str">
        <f>IF($B828="","",IFERROR(INDEX(Contratos!$G$5:$G$204,MATCH($B828,Contratos!$A$5:$A$204,0)),""))</f>
        <v/>
      </c>
      <c r="D828" s="39"/>
      <c r="E828" s="45" t="str">
        <f>IF($B828="","",N($C828)+N($D828))</f>
        <v/>
      </c>
      <c r="F828" s="38"/>
      <c r="G828" s="30" t="str">
        <f>IF($M828="","",MAX(0,IF($F828="",TODAY(),$F828)-$M828))</f>
        <v/>
      </c>
      <c r="H828" s="45" t="str">
        <f>IF($B828="","",IF(N($G828)=0,0,ROUND(N($C828)*IFERROR(INDEX(Contratos!$O$5:$O$204,MATCH($B828,Contratos!$A$5:$A$204,0)),0)*$G828,0)))</f>
        <v/>
      </c>
      <c r="I828" s="39"/>
      <c r="J828" s="45" t="str">
        <f>IF($B828="","",N($E828)+N($H828)-N($I828))</f>
        <v/>
      </c>
      <c r="K828" s="46" t="str">
        <f>IF($B828="","",IF(N($I828)&lt;=0,"Pendiente",IF(N($J828)&lt;=0,"Pagado","Parcial")))</f>
        <v/>
      </c>
      <c r="L828" s="45" t="str">
        <f>IF($B828="","",MIN(N($I828),N($C828)+N($H828)))</f>
        <v/>
      </c>
      <c r="M828" s="33" t="str">
        <f>IF(OR($A828="",$B828=""),"",IFERROR(IF(N(INDEX(Contratos!$N$5:$N$204,MATCH($B828,Contratos!$A$5:$A$204,0)))&lt;1,"",DATE(YEAR($A828),MONTH($A828),MIN(INDEX(Contratos!$N$5:$N$204,MATCH($B828,Contratos!$A$5:$A$204,0)),DAY(EOMONTH($A828,0))))),""))</f>
        <v/>
      </c>
    </row>
    <row r="829" spans="1:13" x14ac:dyDescent="0.25">
      <c r="A829" s="44"/>
      <c r="B829" s="23"/>
      <c r="C829" s="45" t="str">
        <f>IF($B829="","",IFERROR(INDEX(Contratos!$G$5:$G$204,MATCH($B829,Contratos!$A$5:$A$204,0)),""))</f>
        <v/>
      </c>
      <c r="D829" s="26"/>
      <c r="E829" s="45" t="str">
        <f>IF($B829="","",N($C829)+N($D829))</f>
        <v/>
      </c>
      <c r="F829" s="25"/>
      <c r="G829" s="30" t="str">
        <f>IF($M829="","",MAX(0,IF($F829="",TODAY(),$F829)-$M829))</f>
        <v/>
      </c>
      <c r="H829" s="45" t="str">
        <f>IF($B829="","",IF(N($G829)=0,0,ROUND(N($C829)*IFERROR(INDEX(Contratos!$O$5:$O$204,MATCH($B829,Contratos!$A$5:$A$204,0)),0)*$G829,0)))</f>
        <v/>
      </c>
      <c r="I829" s="26"/>
      <c r="J829" s="45" t="str">
        <f>IF($B829="","",N($E829)+N($H829)-N($I829))</f>
        <v/>
      </c>
      <c r="K829" s="46" t="str">
        <f>IF($B829="","",IF(N($I829)&lt;=0,"Pendiente",IF(N($J829)&lt;=0,"Pagado","Parcial")))</f>
        <v/>
      </c>
      <c r="L829" s="45" t="str">
        <f>IF($B829="","",MIN(N($I829),N($C829)+N($H829)))</f>
        <v/>
      </c>
      <c r="M829" s="33" t="str">
        <f>IF(OR($A829="",$B829=""),"",IFERROR(IF(N(INDEX(Contratos!$N$5:$N$204,MATCH($B829,Contratos!$A$5:$A$204,0)))&lt;1,"",DATE(YEAR($A829),MONTH($A829),MIN(INDEX(Contratos!$N$5:$N$204,MATCH($B829,Contratos!$A$5:$A$204,0)),DAY(EOMONTH($A829,0))))),""))</f>
        <v/>
      </c>
    </row>
    <row r="830" spans="1:13" x14ac:dyDescent="0.25">
      <c r="A830" s="47"/>
      <c r="B830" s="36"/>
      <c r="C830" s="45" t="str">
        <f>IF($B830="","",IFERROR(INDEX(Contratos!$G$5:$G$204,MATCH($B830,Contratos!$A$5:$A$204,0)),""))</f>
        <v/>
      </c>
      <c r="D830" s="39"/>
      <c r="E830" s="45" t="str">
        <f>IF($B830="","",N($C830)+N($D830))</f>
        <v/>
      </c>
      <c r="F830" s="38"/>
      <c r="G830" s="30" t="str">
        <f>IF($M830="","",MAX(0,IF($F830="",TODAY(),$F830)-$M830))</f>
        <v/>
      </c>
      <c r="H830" s="45" t="str">
        <f>IF($B830="","",IF(N($G830)=0,0,ROUND(N($C830)*IFERROR(INDEX(Contratos!$O$5:$O$204,MATCH($B830,Contratos!$A$5:$A$204,0)),0)*$G830,0)))</f>
        <v/>
      </c>
      <c r="I830" s="39"/>
      <c r="J830" s="45" t="str">
        <f>IF($B830="","",N($E830)+N($H830)-N($I830))</f>
        <v/>
      </c>
      <c r="K830" s="46" t="str">
        <f>IF($B830="","",IF(N($I830)&lt;=0,"Pendiente",IF(N($J830)&lt;=0,"Pagado","Parcial")))</f>
        <v/>
      </c>
      <c r="L830" s="45" t="str">
        <f>IF($B830="","",MIN(N($I830),N($C830)+N($H830)))</f>
        <v/>
      </c>
      <c r="M830" s="33" t="str">
        <f>IF(OR($A830="",$B830=""),"",IFERROR(IF(N(INDEX(Contratos!$N$5:$N$204,MATCH($B830,Contratos!$A$5:$A$204,0)))&lt;1,"",DATE(YEAR($A830),MONTH($A830),MIN(INDEX(Contratos!$N$5:$N$204,MATCH($B830,Contratos!$A$5:$A$204,0)),DAY(EOMONTH($A830,0))))),""))</f>
        <v/>
      </c>
    </row>
    <row r="831" spans="1:13" x14ac:dyDescent="0.25">
      <c r="A831" s="44"/>
      <c r="B831" s="23"/>
      <c r="C831" s="45" t="str">
        <f>IF($B831="","",IFERROR(INDEX(Contratos!$G$5:$G$204,MATCH($B831,Contratos!$A$5:$A$204,0)),""))</f>
        <v/>
      </c>
      <c r="D831" s="26"/>
      <c r="E831" s="45" t="str">
        <f>IF($B831="","",N($C831)+N($D831))</f>
        <v/>
      </c>
      <c r="F831" s="25"/>
      <c r="G831" s="30" t="str">
        <f>IF($M831="","",MAX(0,IF($F831="",TODAY(),$F831)-$M831))</f>
        <v/>
      </c>
      <c r="H831" s="45" t="str">
        <f>IF($B831="","",IF(N($G831)=0,0,ROUND(N($C831)*IFERROR(INDEX(Contratos!$O$5:$O$204,MATCH($B831,Contratos!$A$5:$A$204,0)),0)*$G831,0)))</f>
        <v/>
      </c>
      <c r="I831" s="26"/>
      <c r="J831" s="45" t="str">
        <f>IF($B831="","",N($E831)+N($H831)-N($I831))</f>
        <v/>
      </c>
      <c r="K831" s="46" t="str">
        <f>IF($B831="","",IF(N($I831)&lt;=0,"Pendiente",IF(N($J831)&lt;=0,"Pagado","Parcial")))</f>
        <v/>
      </c>
      <c r="L831" s="45" t="str">
        <f>IF($B831="","",MIN(N($I831),N($C831)+N($H831)))</f>
        <v/>
      </c>
      <c r="M831" s="33" t="str">
        <f>IF(OR($A831="",$B831=""),"",IFERROR(IF(N(INDEX(Contratos!$N$5:$N$204,MATCH($B831,Contratos!$A$5:$A$204,0)))&lt;1,"",DATE(YEAR($A831),MONTH($A831),MIN(INDEX(Contratos!$N$5:$N$204,MATCH($B831,Contratos!$A$5:$A$204,0)),DAY(EOMONTH($A831,0))))),""))</f>
        <v/>
      </c>
    </row>
    <row r="832" spans="1:13" x14ac:dyDescent="0.25">
      <c r="A832" s="47"/>
      <c r="B832" s="36"/>
      <c r="C832" s="45" t="str">
        <f>IF($B832="","",IFERROR(INDEX(Contratos!$G$5:$G$204,MATCH($B832,Contratos!$A$5:$A$204,0)),""))</f>
        <v/>
      </c>
      <c r="D832" s="39"/>
      <c r="E832" s="45" t="str">
        <f>IF($B832="","",N($C832)+N($D832))</f>
        <v/>
      </c>
      <c r="F832" s="38"/>
      <c r="G832" s="30" t="str">
        <f>IF($M832="","",MAX(0,IF($F832="",TODAY(),$F832)-$M832))</f>
        <v/>
      </c>
      <c r="H832" s="45" t="str">
        <f>IF($B832="","",IF(N($G832)=0,0,ROUND(N($C832)*IFERROR(INDEX(Contratos!$O$5:$O$204,MATCH($B832,Contratos!$A$5:$A$204,0)),0)*$G832,0)))</f>
        <v/>
      </c>
      <c r="I832" s="39"/>
      <c r="J832" s="45" t="str">
        <f>IF($B832="","",N($E832)+N($H832)-N($I832))</f>
        <v/>
      </c>
      <c r="K832" s="46" t="str">
        <f>IF($B832="","",IF(N($I832)&lt;=0,"Pendiente",IF(N($J832)&lt;=0,"Pagado","Parcial")))</f>
        <v/>
      </c>
      <c r="L832" s="45" t="str">
        <f>IF($B832="","",MIN(N($I832),N($C832)+N($H832)))</f>
        <v/>
      </c>
      <c r="M832" s="33" t="str">
        <f>IF(OR($A832="",$B832=""),"",IFERROR(IF(N(INDEX(Contratos!$N$5:$N$204,MATCH($B832,Contratos!$A$5:$A$204,0)))&lt;1,"",DATE(YEAR($A832),MONTH($A832),MIN(INDEX(Contratos!$N$5:$N$204,MATCH($B832,Contratos!$A$5:$A$204,0)),DAY(EOMONTH($A832,0))))),""))</f>
        <v/>
      </c>
    </row>
    <row r="833" spans="1:13" x14ac:dyDescent="0.25">
      <c r="A833" s="44"/>
      <c r="B833" s="23"/>
      <c r="C833" s="45" t="str">
        <f>IF($B833="","",IFERROR(INDEX(Contratos!$G$5:$G$204,MATCH($B833,Contratos!$A$5:$A$204,0)),""))</f>
        <v/>
      </c>
      <c r="D833" s="26"/>
      <c r="E833" s="45" t="str">
        <f>IF($B833="","",N($C833)+N($D833))</f>
        <v/>
      </c>
      <c r="F833" s="25"/>
      <c r="G833" s="30" t="str">
        <f>IF($M833="","",MAX(0,IF($F833="",TODAY(),$F833)-$M833))</f>
        <v/>
      </c>
      <c r="H833" s="45" t="str">
        <f>IF($B833="","",IF(N($G833)=0,0,ROUND(N($C833)*IFERROR(INDEX(Contratos!$O$5:$O$204,MATCH($B833,Contratos!$A$5:$A$204,0)),0)*$G833,0)))</f>
        <v/>
      </c>
      <c r="I833" s="26"/>
      <c r="J833" s="45" t="str">
        <f>IF($B833="","",N($E833)+N($H833)-N($I833))</f>
        <v/>
      </c>
      <c r="K833" s="46" t="str">
        <f>IF($B833="","",IF(N($I833)&lt;=0,"Pendiente",IF(N($J833)&lt;=0,"Pagado","Parcial")))</f>
        <v/>
      </c>
      <c r="L833" s="45" t="str">
        <f>IF($B833="","",MIN(N($I833),N($C833)+N($H833)))</f>
        <v/>
      </c>
      <c r="M833" s="33" t="str">
        <f>IF(OR($A833="",$B833=""),"",IFERROR(IF(N(INDEX(Contratos!$N$5:$N$204,MATCH($B833,Contratos!$A$5:$A$204,0)))&lt;1,"",DATE(YEAR($A833),MONTH($A833),MIN(INDEX(Contratos!$N$5:$N$204,MATCH($B833,Contratos!$A$5:$A$204,0)),DAY(EOMONTH($A833,0))))),""))</f>
        <v/>
      </c>
    </row>
    <row r="834" spans="1:13" x14ac:dyDescent="0.25">
      <c r="A834" s="47"/>
      <c r="B834" s="36"/>
      <c r="C834" s="45" t="str">
        <f>IF($B834="","",IFERROR(INDEX(Contratos!$G$5:$G$204,MATCH($B834,Contratos!$A$5:$A$204,0)),""))</f>
        <v/>
      </c>
      <c r="D834" s="39"/>
      <c r="E834" s="45" t="str">
        <f>IF($B834="","",N($C834)+N($D834))</f>
        <v/>
      </c>
      <c r="F834" s="38"/>
      <c r="G834" s="30" t="str">
        <f>IF($M834="","",MAX(0,IF($F834="",TODAY(),$F834)-$M834))</f>
        <v/>
      </c>
      <c r="H834" s="45" t="str">
        <f>IF($B834="","",IF(N($G834)=0,0,ROUND(N($C834)*IFERROR(INDEX(Contratos!$O$5:$O$204,MATCH($B834,Contratos!$A$5:$A$204,0)),0)*$G834,0)))</f>
        <v/>
      </c>
      <c r="I834" s="39"/>
      <c r="J834" s="45" t="str">
        <f>IF($B834="","",N($E834)+N($H834)-N($I834))</f>
        <v/>
      </c>
      <c r="K834" s="46" t="str">
        <f>IF($B834="","",IF(N($I834)&lt;=0,"Pendiente",IF(N($J834)&lt;=0,"Pagado","Parcial")))</f>
        <v/>
      </c>
      <c r="L834" s="45" t="str">
        <f>IF($B834="","",MIN(N($I834),N($C834)+N($H834)))</f>
        <v/>
      </c>
      <c r="M834" s="33" t="str">
        <f>IF(OR($A834="",$B834=""),"",IFERROR(IF(N(INDEX(Contratos!$N$5:$N$204,MATCH($B834,Contratos!$A$5:$A$204,0)))&lt;1,"",DATE(YEAR($A834),MONTH($A834),MIN(INDEX(Contratos!$N$5:$N$204,MATCH($B834,Contratos!$A$5:$A$204,0)),DAY(EOMONTH($A834,0))))),""))</f>
        <v/>
      </c>
    </row>
    <row r="835" spans="1:13" x14ac:dyDescent="0.25">
      <c r="A835" s="44"/>
      <c r="B835" s="23"/>
      <c r="C835" s="45" t="str">
        <f>IF($B835="","",IFERROR(INDEX(Contratos!$G$5:$G$204,MATCH($B835,Contratos!$A$5:$A$204,0)),""))</f>
        <v/>
      </c>
      <c r="D835" s="26"/>
      <c r="E835" s="45" t="str">
        <f>IF($B835="","",N($C835)+N($D835))</f>
        <v/>
      </c>
      <c r="F835" s="25"/>
      <c r="G835" s="30" t="str">
        <f>IF($M835="","",MAX(0,IF($F835="",TODAY(),$F835)-$M835))</f>
        <v/>
      </c>
      <c r="H835" s="45" t="str">
        <f>IF($B835="","",IF(N($G835)=0,0,ROUND(N($C835)*IFERROR(INDEX(Contratos!$O$5:$O$204,MATCH($B835,Contratos!$A$5:$A$204,0)),0)*$G835,0)))</f>
        <v/>
      </c>
      <c r="I835" s="26"/>
      <c r="J835" s="45" t="str">
        <f>IF($B835="","",N($E835)+N($H835)-N($I835))</f>
        <v/>
      </c>
      <c r="K835" s="46" t="str">
        <f>IF($B835="","",IF(N($I835)&lt;=0,"Pendiente",IF(N($J835)&lt;=0,"Pagado","Parcial")))</f>
        <v/>
      </c>
      <c r="L835" s="45" t="str">
        <f>IF($B835="","",MIN(N($I835),N($C835)+N($H835)))</f>
        <v/>
      </c>
      <c r="M835" s="33" t="str">
        <f>IF(OR($A835="",$B835=""),"",IFERROR(IF(N(INDEX(Contratos!$N$5:$N$204,MATCH($B835,Contratos!$A$5:$A$204,0)))&lt;1,"",DATE(YEAR($A835),MONTH($A835),MIN(INDEX(Contratos!$N$5:$N$204,MATCH($B835,Contratos!$A$5:$A$204,0)),DAY(EOMONTH($A835,0))))),""))</f>
        <v/>
      </c>
    </row>
    <row r="836" spans="1:13" x14ac:dyDescent="0.25">
      <c r="A836" s="47"/>
      <c r="B836" s="36"/>
      <c r="C836" s="45" t="str">
        <f>IF($B836="","",IFERROR(INDEX(Contratos!$G$5:$G$204,MATCH($B836,Contratos!$A$5:$A$204,0)),""))</f>
        <v/>
      </c>
      <c r="D836" s="39"/>
      <c r="E836" s="45" t="str">
        <f>IF($B836="","",N($C836)+N($D836))</f>
        <v/>
      </c>
      <c r="F836" s="38"/>
      <c r="G836" s="30" t="str">
        <f>IF($M836="","",MAX(0,IF($F836="",TODAY(),$F836)-$M836))</f>
        <v/>
      </c>
      <c r="H836" s="45" t="str">
        <f>IF($B836="","",IF(N($G836)=0,0,ROUND(N($C836)*IFERROR(INDEX(Contratos!$O$5:$O$204,MATCH($B836,Contratos!$A$5:$A$204,0)),0)*$G836,0)))</f>
        <v/>
      </c>
      <c r="I836" s="39"/>
      <c r="J836" s="45" t="str">
        <f>IF($B836="","",N($E836)+N($H836)-N($I836))</f>
        <v/>
      </c>
      <c r="K836" s="46" t="str">
        <f>IF($B836="","",IF(N($I836)&lt;=0,"Pendiente",IF(N($J836)&lt;=0,"Pagado","Parcial")))</f>
        <v/>
      </c>
      <c r="L836" s="45" t="str">
        <f>IF($B836="","",MIN(N($I836),N($C836)+N($H836)))</f>
        <v/>
      </c>
      <c r="M836" s="33" t="str">
        <f>IF(OR($A836="",$B836=""),"",IFERROR(IF(N(INDEX(Contratos!$N$5:$N$204,MATCH($B836,Contratos!$A$5:$A$204,0)))&lt;1,"",DATE(YEAR($A836),MONTH($A836),MIN(INDEX(Contratos!$N$5:$N$204,MATCH($B836,Contratos!$A$5:$A$204,0)),DAY(EOMONTH($A836,0))))),""))</f>
        <v/>
      </c>
    </row>
    <row r="837" spans="1:13" x14ac:dyDescent="0.25">
      <c r="A837" s="44"/>
      <c r="B837" s="23"/>
      <c r="C837" s="45" t="str">
        <f>IF($B837="","",IFERROR(INDEX(Contratos!$G$5:$G$204,MATCH($B837,Contratos!$A$5:$A$204,0)),""))</f>
        <v/>
      </c>
      <c r="D837" s="26"/>
      <c r="E837" s="45" t="str">
        <f>IF($B837="","",N($C837)+N($D837))</f>
        <v/>
      </c>
      <c r="F837" s="25"/>
      <c r="G837" s="30" t="str">
        <f>IF($M837="","",MAX(0,IF($F837="",TODAY(),$F837)-$M837))</f>
        <v/>
      </c>
      <c r="H837" s="45" t="str">
        <f>IF($B837="","",IF(N($G837)=0,0,ROUND(N($C837)*IFERROR(INDEX(Contratos!$O$5:$O$204,MATCH($B837,Contratos!$A$5:$A$204,0)),0)*$G837,0)))</f>
        <v/>
      </c>
      <c r="I837" s="26"/>
      <c r="J837" s="45" t="str">
        <f>IF($B837="","",N($E837)+N($H837)-N($I837))</f>
        <v/>
      </c>
      <c r="K837" s="46" t="str">
        <f>IF($B837="","",IF(N($I837)&lt;=0,"Pendiente",IF(N($J837)&lt;=0,"Pagado","Parcial")))</f>
        <v/>
      </c>
      <c r="L837" s="45" t="str">
        <f>IF($B837="","",MIN(N($I837),N($C837)+N($H837)))</f>
        <v/>
      </c>
      <c r="M837" s="33" t="str">
        <f>IF(OR($A837="",$B837=""),"",IFERROR(IF(N(INDEX(Contratos!$N$5:$N$204,MATCH($B837,Contratos!$A$5:$A$204,0)))&lt;1,"",DATE(YEAR($A837),MONTH($A837),MIN(INDEX(Contratos!$N$5:$N$204,MATCH($B837,Contratos!$A$5:$A$204,0)),DAY(EOMONTH($A837,0))))),""))</f>
        <v/>
      </c>
    </row>
    <row r="838" spans="1:13" x14ac:dyDescent="0.25">
      <c r="A838" s="47"/>
      <c r="B838" s="36"/>
      <c r="C838" s="45" t="str">
        <f>IF($B838="","",IFERROR(INDEX(Contratos!$G$5:$G$204,MATCH($B838,Contratos!$A$5:$A$204,0)),""))</f>
        <v/>
      </c>
      <c r="D838" s="39"/>
      <c r="E838" s="45" t="str">
        <f>IF($B838="","",N($C838)+N($D838))</f>
        <v/>
      </c>
      <c r="F838" s="38"/>
      <c r="G838" s="30" t="str">
        <f>IF($M838="","",MAX(0,IF($F838="",TODAY(),$F838)-$M838))</f>
        <v/>
      </c>
      <c r="H838" s="45" t="str">
        <f>IF($B838="","",IF(N($G838)=0,0,ROUND(N($C838)*IFERROR(INDEX(Contratos!$O$5:$O$204,MATCH($B838,Contratos!$A$5:$A$204,0)),0)*$G838,0)))</f>
        <v/>
      </c>
      <c r="I838" s="39"/>
      <c r="J838" s="45" t="str">
        <f>IF($B838="","",N($E838)+N($H838)-N($I838))</f>
        <v/>
      </c>
      <c r="K838" s="46" t="str">
        <f>IF($B838="","",IF(N($I838)&lt;=0,"Pendiente",IF(N($J838)&lt;=0,"Pagado","Parcial")))</f>
        <v/>
      </c>
      <c r="L838" s="45" t="str">
        <f>IF($B838="","",MIN(N($I838),N($C838)+N($H838)))</f>
        <v/>
      </c>
      <c r="M838" s="33" t="str">
        <f>IF(OR($A838="",$B838=""),"",IFERROR(IF(N(INDEX(Contratos!$N$5:$N$204,MATCH($B838,Contratos!$A$5:$A$204,0)))&lt;1,"",DATE(YEAR($A838),MONTH($A838),MIN(INDEX(Contratos!$N$5:$N$204,MATCH($B838,Contratos!$A$5:$A$204,0)),DAY(EOMONTH($A838,0))))),""))</f>
        <v/>
      </c>
    </row>
    <row r="839" spans="1:13" x14ac:dyDescent="0.25">
      <c r="A839" s="44"/>
      <c r="B839" s="23"/>
      <c r="C839" s="45" t="str">
        <f>IF($B839="","",IFERROR(INDEX(Contratos!$G$5:$G$204,MATCH($B839,Contratos!$A$5:$A$204,0)),""))</f>
        <v/>
      </c>
      <c r="D839" s="26"/>
      <c r="E839" s="45" t="str">
        <f>IF($B839="","",N($C839)+N($D839))</f>
        <v/>
      </c>
      <c r="F839" s="25"/>
      <c r="G839" s="30" t="str">
        <f>IF($M839="","",MAX(0,IF($F839="",TODAY(),$F839)-$M839))</f>
        <v/>
      </c>
      <c r="H839" s="45" t="str">
        <f>IF($B839="","",IF(N($G839)=0,0,ROUND(N($C839)*IFERROR(INDEX(Contratos!$O$5:$O$204,MATCH($B839,Contratos!$A$5:$A$204,0)),0)*$G839,0)))</f>
        <v/>
      </c>
      <c r="I839" s="26"/>
      <c r="J839" s="45" t="str">
        <f>IF($B839="","",N($E839)+N($H839)-N($I839))</f>
        <v/>
      </c>
      <c r="K839" s="46" t="str">
        <f>IF($B839="","",IF(N($I839)&lt;=0,"Pendiente",IF(N($J839)&lt;=0,"Pagado","Parcial")))</f>
        <v/>
      </c>
      <c r="L839" s="45" t="str">
        <f>IF($B839="","",MIN(N($I839),N($C839)+N($H839)))</f>
        <v/>
      </c>
      <c r="M839" s="33" t="str">
        <f>IF(OR($A839="",$B839=""),"",IFERROR(IF(N(INDEX(Contratos!$N$5:$N$204,MATCH($B839,Contratos!$A$5:$A$204,0)))&lt;1,"",DATE(YEAR($A839),MONTH($A839),MIN(INDEX(Contratos!$N$5:$N$204,MATCH($B839,Contratos!$A$5:$A$204,0)),DAY(EOMONTH($A839,0))))),""))</f>
        <v/>
      </c>
    </row>
    <row r="840" spans="1:13" x14ac:dyDescent="0.25">
      <c r="A840" s="47"/>
      <c r="B840" s="36"/>
      <c r="C840" s="45" t="str">
        <f>IF($B840="","",IFERROR(INDEX(Contratos!$G$5:$G$204,MATCH($B840,Contratos!$A$5:$A$204,0)),""))</f>
        <v/>
      </c>
      <c r="D840" s="39"/>
      <c r="E840" s="45" t="str">
        <f>IF($B840="","",N($C840)+N($D840))</f>
        <v/>
      </c>
      <c r="F840" s="38"/>
      <c r="G840" s="30" t="str">
        <f>IF($M840="","",MAX(0,IF($F840="",TODAY(),$F840)-$M840))</f>
        <v/>
      </c>
      <c r="H840" s="45" t="str">
        <f>IF($B840="","",IF(N($G840)=0,0,ROUND(N($C840)*IFERROR(INDEX(Contratos!$O$5:$O$204,MATCH($B840,Contratos!$A$5:$A$204,0)),0)*$G840,0)))</f>
        <v/>
      </c>
      <c r="I840" s="39"/>
      <c r="J840" s="45" t="str">
        <f>IF($B840="","",N($E840)+N($H840)-N($I840))</f>
        <v/>
      </c>
      <c r="K840" s="46" t="str">
        <f>IF($B840="","",IF(N($I840)&lt;=0,"Pendiente",IF(N($J840)&lt;=0,"Pagado","Parcial")))</f>
        <v/>
      </c>
      <c r="L840" s="45" t="str">
        <f>IF($B840="","",MIN(N($I840),N($C840)+N($H840)))</f>
        <v/>
      </c>
      <c r="M840" s="33" t="str">
        <f>IF(OR($A840="",$B840=""),"",IFERROR(IF(N(INDEX(Contratos!$N$5:$N$204,MATCH($B840,Contratos!$A$5:$A$204,0)))&lt;1,"",DATE(YEAR($A840),MONTH($A840),MIN(INDEX(Contratos!$N$5:$N$204,MATCH($B840,Contratos!$A$5:$A$204,0)),DAY(EOMONTH($A840,0))))),""))</f>
        <v/>
      </c>
    </row>
    <row r="841" spans="1:13" x14ac:dyDescent="0.25">
      <c r="A841" s="44"/>
      <c r="B841" s="23"/>
      <c r="C841" s="45" t="str">
        <f>IF($B841="","",IFERROR(INDEX(Contratos!$G$5:$G$204,MATCH($B841,Contratos!$A$5:$A$204,0)),""))</f>
        <v/>
      </c>
      <c r="D841" s="26"/>
      <c r="E841" s="45" t="str">
        <f>IF($B841="","",N($C841)+N($D841))</f>
        <v/>
      </c>
      <c r="F841" s="25"/>
      <c r="G841" s="30" t="str">
        <f>IF($M841="","",MAX(0,IF($F841="",TODAY(),$F841)-$M841))</f>
        <v/>
      </c>
      <c r="H841" s="45" t="str">
        <f>IF($B841="","",IF(N($G841)=0,0,ROUND(N($C841)*IFERROR(INDEX(Contratos!$O$5:$O$204,MATCH($B841,Contratos!$A$5:$A$204,0)),0)*$G841,0)))</f>
        <v/>
      </c>
      <c r="I841" s="26"/>
      <c r="J841" s="45" t="str">
        <f>IF($B841="","",N($E841)+N($H841)-N($I841))</f>
        <v/>
      </c>
      <c r="K841" s="46" t="str">
        <f>IF($B841="","",IF(N($I841)&lt;=0,"Pendiente",IF(N($J841)&lt;=0,"Pagado","Parcial")))</f>
        <v/>
      </c>
      <c r="L841" s="45" t="str">
        <f>IF($B841="","",MIN(N($I841),N($C841)+N($H841)))</f>
        <v/>
      </c>
      <c r="M841" s="33" t="str">
        <f>IF(OR($A841="",$B841=""),"",IFERROR(IF(N(INDEX(Contratos!$N$5:$N$204,MATCH($B841,Contratos!$A$5:$A$204,0)))&lt;1,"",DATE(YEAR($A841),MONTH($A841),MIN(INDEX(Contratos!$N$5:$N$204,MATCH($B841,Contratos!$A$5:$A$204,0)),DAY(EOMONTH($A841,0))))),""))</f>
        <v/>
      </c>
    </row>
    <row r="842" spans="1:13" x14ac:dyDescent="0.25">
      <c r="A842" s="47"/>
      <c r="B842" s="36"/>
      <c r="C842" s="45" t="str">
        <f>IF($B842="","",IFERROR(INDEX(Contratos!$G$5:$G$204,MATCH($B842,Contratos!$A$5:$A$204,0)),""))</f>
        <v/>
      </c>
      <c r="D842" s="39"/>
      <c r="E842" s="45" t="str">
        <f>IF($B842="","",N($C842)+N($D842))</f>
        <v/>
      </c>
      <c r="F842" s="38"/>
      <c r="G842" s="30" t="str">
        <f>IF($M842="","",MAX(0,IF($F842="",TODAY(),$F842)-$M842))</f>
        <v/>
      </c>
      <c r="H842" s="45" t="str">
        <f>IF($B842="","",IF(N($G842)=0,0,ROUND(N($C842)*IFERROR(INDEX(Contratos!$O$5:$O$204,MATCH($B842,Contratos!$A$5:$A$204,0)),0)*$G842,0)))</f>
        <v/>
      </c>
      <c r="I842" s="39"/>
      <c r="J842" s="45" t="str">
        <f>IF($B842="","",N($E842)+N($H842)-N($I842))</f>
        <v/>
      </c>
      <c r="K842" s="46" t="str">
        <f>IF($B842="","",IF(N($I842)&lt;=0,"Pendiente",IF(N($J842)&lt;=0,"Pagado","Parcial")))</f>
        <v/>
      </c>
      <c r="L842" s="45" t="str">
        <f>IF($B842="","",MIN(N($I842),N($C842)+N($H842)))</f>
        <v/>
      </c>
      <c r="M842" s="33" t="str">
        <f>IF(OR($A842="",$B842=""),"",IFERROR(IF(N(INDEX(Contratos!$N$5:$N$204,MATCH($B842,Contratos!$A$5:$A$204,0)))&lt;1,"",DATE(YEAR($A842),MONTH($A842),MIN(INDEX(Contratos!$N$5:$N$204,MATCH($B842,Contratos!$A$5:$A$204,0)),DAY(EOMONTH($A842,0))))),""))</f>
        <v/>
      </c>
    </row>
    <row r="843" spans="1:13" x14ac:dyDescent="0.25">
      <c r="A843" s="44"/>
      <c r="B843" s="23"/>
      <c r="C843" s="45" t="str">
        <f>IF($B843="","",IFERROR(INDEX(Contratos!$G$5:$G$204,MATCH($B843,Contratos!$A$5:$A$204,0)),""))</f>
        <v/>
      </c>
      <c r="D843" s="26"/>
      <c r="E843" s="45" t="str">
        <f>IF($B843="","",N($C843)+N($D843))</f>
        <v/>
      </c>
      <c r="F843" s="25"/>
      <c r="G843" s="30" t="str">
        <f>IF($M843="","",MAX(0,IF($F843="",TODAY(),$F843)-$M843))</f>
        <v/>
      </c>
      <c r="H843" s="45" t="str">
        <f>IF($B843="","",IF(N($G843)=0,0,ROUND(N($C843)*IFERROR(INDEX(Contratos!$O$5:$O$204,MATCH($B843,Contratos!$A$5:$A$204,0)),0)*$G843,0)))</f>
        <v/>
      </c>
      <c r="I843" s="26"/>
      <c r="J843" s="45" t="str">
        <f>IF($B843="","",N($E843)+N($H843)-N($I843))</f>
        <v/>
      </c>
      <c r="K843" s="46" t="str">
        <f>IF($B843="","",IF(N($I843)&lt;=0,"Pendiente",IF(N($J843)&lt;=0,"Pagado","Parcial")))</f>
        <v/>
      </c>
      <c r="L843" s="45" t="str">
        <f>IF($B843="","",MIN(N($I843),N($C843)+N($H843)))</f>
        <v/>
      </c>
      <c r="M843" s="33" t="str">
        <f>IF(OR($A843="",$B843=""),"",IFERROR(IF(N(INDEX(Contratos!$N$5:$N$204,MATCH($B843,Contratos!$A$5:$A$204,0)))&lt;1,"",DATE(YEAR($A843),MONTH($A843),MIN(INDEX(Contratos!$N$5:$N$204,MATCH($B843,Contratos!$A$5:$A$204,0)),DAY(EOMONTH($A843,0))))),""))</f>
        <v/>
      </c>
    </row>
    <row r="844" spans="1:13" x14ac:dyDescent="0.25">
      <c r="A844" s="47"/>
      <c r="B844" s="36"/>
      <c r="C844" s="45" t="str">
        <f>IF($B844="","",IFERROR(INDEX(Contratos!$G$5:$G$204,MATCH($B844,Contratos!$A$5:$A$204,0)),""))</f>
        <v/>
      </c>
      <c r="D844" s="39"/>
      <c r="E844" s="45" t="str">
        <f>IF($B844="","",N($C844)+N($D844))</f>
        <v/>
      </c>
      <c r="F844" s="38"/>
      <c r="G844" s="30" t="str">
        <f>IF($M844="","",MAX(0,IF($F844="",TODAY(),$F844)-$M844))</f>
        <v/>
      </c>
      <c r="H844" s="45" t="str">
        <f>IF($B844="","",IF(N($G844)=0,0,ROUND(N($C844)*IFERROR(INDEX(Contratos!$O$5:$O$204,MATCH($B844,Contratos!$A$5:$A$204,0)),0)*$G844,0)))</f>
        <v/>
      </c>
      <c r="I844" s="39"/>
      <c r="J844" s="45" t="str">
        <f>IF($B844="","",N($E844)+N($H844)-N($I844))</f>
        <v/>
      </c>
      <c r="K844" s="46" t="str">
        <f>IF($B844="","",IF(N($I844)&lt;=0,"Pendiente",IF(N($J844)&lt;=0,"Pagado","Parcial")))</f>
        <v/>
      </c>
      <c r="L844" s="45" t="str">
        <f>IF($B844="","",MIN(N($I844),N($C844)+N($H844)))</f>
        <v/>
      </c>
      <c r="M844" s="33" t="str">
        <f>IF(OR($A844="",$B844=""),"",IFERROR(IF(N(INDEX(Contratos!$N$5:$N$204,MATCH($B844,Contratos!$A$5:$A$204,0)))&lt;1,"",DATE(YEAR($A844),MONTH($A844),MIN(INDEX(Contratos!$N$5:$N$204,MATCH($B844,Contratos!$A$5:$A$204,0)),DAY(EOMONTH($A844,0))))),""))</f>
        <v/>
      </c>
    </row>
    <row r="845" spans="1:13" x14ac:dyDescent="0.25">
      <c r="A845" s="44"/>
      <c r="B845" s="23"/>
      <c r="C845" s="45" t="str">
        <f>IF($B845="","",IFERROR(INDEX(Contratos!$G$5:$G$204,MATCH($B845,Contratos!$A$5:$A$204,0)),""))</f>
        <v/>
      </c>
      <c r="D845" s="26"/>
      <c r="E845" s="45" t="str">
        <f>IF($B845="","",N($C845)+N($D845))</f>
        <v/>
      </c>
      <c r="F845" s="25"/>
      <c r="G845" s="30" t="str">
        <f>IF($M845="","",MAX(0,IF($F845="",TODAY(),$F845)-$M845))</f>
        <v/>
      </c>
      <c r="H845" s="45" t="str">
        <f>IF($B845="","",IF(N($G845)=0,0,ROUND(N($C845)*IFERROR(INDEX(Contratos!$O$5:$O$204,MATCH($B845,Contratos!$A$5:$A$204,0)),0)*$G845,0)))</f>
        <v/>
      </c>
      <c r="I845" s="26"/>
      <c r="J845" s="45" t="str">
        <f>IF($B845="","",N($E845)+N($H845)-N($I845))</f>
        <v/>
      </c>
      <c r="K845" s="46" t="str">
        <f>IF($B845="","",IF(N($I845)&lt;=0,"Pendiente",IF(N($J845)&lt;=0,"Pagado","Parcial")))</f>
        <v/>
      </c>
      <c r="L845" s="45" t="str">
        <f>IF($B845="","",MIN(N($I845),N($C845)+N($H845)))</f>
        <v/>
      </c>
      <c r="M845" s="33" t="str">
        <f>IF(OR($A845="",$B845=""),"",IFERROR(IF(N(INDEX(Contratos!$N$5:$N$204,MATCH($B845,Contratos!$A$5:$A$204,0)))&lt;1,"",DATE(YEAR($A845),MONTH($A845),MIN(INDEX(Contratos!$N$5:$N$204,MATCH($B845,Contratos!$A$5:$A$204,0)),DAY(EOMONTH($A845,0))))),""))</f>
        <v/>
      </c>
    </row>
    <row r="846" spans="1:13" x14ac:dyDescent="0.25">
      <c r="A846" s="47"/>
      <c r="B846" s="36"/>
      <c r="C846" s="45" t="str">
        <f>IF($B846="","",IFERROR(INDEX(Contratos!$G$5:$G$204,MATCH($B846,Contratos!$A$5:$A$204,0)),""))</f>
        <v/>
      </c>
      <c r="D846" s="39"/>
      <c r="E846" s="45" t="str">
        <f>IF($B846="","",N($C846)+N($D846))</f>
        <v/>
      </c>
      <c r="F846" s="38"/>
      <c r="G846" s="30" t="str">
        <f>IF($M846="","",MAX(0,IF($F846="",TODAY(),$F846)-$M846))</f>
        <v/>
      </c>
      <c r="H846" s="45" t="str">
        <f>IF($B846="","",IF(N($G846)=0,0,ROUND(N($C846)*IFERROR(INDEX(Contratos!$O$5:$O$204,MATCH($B846,Contratos!$A$5:$A$204,0)),0)*$G846,0)))</f>
        <v/>
      </c>
      <c r="I846" s="39"/>
      <c r="J846" s="45" t="str">
        <f>IF($B846="","",N($E846)+N($H846)-N($I846))</f>
        <v/>
      </c>
      <c r="K846" s="46" t="str">
        <f>IF($B846="","",IF(N($I846)&lt;=0,"Pendiente",IF(N($J846)&lt;=0,"Pagado","Parcial")))</f>
        <v/>
      </c>
      <c r="L846" s="45" t="str">
        <f>IF($B846="","",MIN(N($I846),N($C846)+N($H846)))</f>
        <v/>
      </c>
      <c r="M846" s="33" t="str">
        <f>IF(OR($A846="",$B846=""),"",IFERROR(IF(N(INDEX(Contratos!$N$5:$N$204,MATCH($B846,Contratos!$A$5:$A$204,0)))&lt;1,"",DATE(YEAR($A846),MONTH($A846),MIN(INDEX(Contratos!$N$5:$N$204,MATCH($B846,Contratos!$A$5:$A$204,0)),DAY(EOMONTH($A846,0))))),""))</f>
        <v/>
      </c>
    </row>
    <row r="847" spans="1:13" x14ac:dyDescent="0.25">
      <c r="A847" s="44"/>
      <c r="B847" s="23"/>
      <c r="C847" s="45" t="str">
        <f>IF($B847="","",IFERROR(INDEX(Contratos!$G$5:$G$204,MATCH($B847,Contratos!$A$5:$A$204,0)),""))</f>
        <v/>
      </c>
      <c r="D847" s="26"/>
      <c r="E847" s="45" t="str">
        <f>IF($B847="","",N($C847)+N($D847))</f>
        <v/>
      </c>
      <c r="F847" s="25"/>
      <c r="G847" s="30" t="str">
        <f>IF($M847="","",MAX(0,IF($F847="",TODAY(),$F847)-$M847))</f>
        <v/>
      </c>
      <c r="H847" s="45" t="str">
        <f>IF($B847="","",IF(N($G847)=0,0,ROUND(N($C847)*IFERROR(INDEX(Contratos!$O$5:$O$204,MATCH($B847,Contratos!$A$5:$A$204,0)),0)*$G847,0)))</f>
        <v/>
      </c>
      <c r="I847" s="26"/>
      <c r="J847" s="45" t="str">
        <f>IF($B847="","",N($E847)+N($H847)-N($I847))</f>
        <v/>
      </c>
      <c r="K847" s="46" t="str">
        <f>IF($B847="","",IF(N($I847)&lt;=0,"Pendiente",IF(N($J847)&lt;=0,"Pagado","Parcial")))</f>
        <v/>
      </c>
      <c r="L847" s="45" t="str">
        <f>IF($B847="","",MIN(N($I847),N($C847)+N($H847)))</f>
        <v/>
      </c>
      <c r="M847" s="33" t="str">
        <f>IF(OR($A847="",$B847=""),"",IFERROR(IF(N(INDEX(Contratos!$N$5:$N$204,MATCH($B847,Contratos!$A$5:$A$204,0)))&lt;1,"",DATE(YEAR($A847),MONTH($A847),MIN(INDEX(Contratos!$N$5:$N$204,MATCH($B847,Contratos!$A$5:$A$204,0)),DAY(EOMONTH($A847,0))))),""))</f>
        <v/>
      </c>
    </row>
    <row r="848" spans="1:13" x14ac:dyDescent="0.25">
      <c r="A848" s="47"/>
      <c r="B848" s="36"/>
      <c r="C848" s="45" t="str">
        <f>IF($B848="","",IFERROR(INDEX(Contratos!$G$5:$G$204,MATCH($B848,Contratos!$A$5:$A$204,0)),""))</f>
        <v/>
      </c>
      <c r="D848" s="39"/>
      <c r="E848" s="45" t="str">
        <f>IF($B848="","",N($C848)+N($D848))</f>
        <v/>
      </c>
      <c r="F848" s="38"/>
      <c r="G848" s="30" t="str">
        <f>IF($M848="","",MAX(0,IF($F848="",TODAY(),$F848)-$M848))</f>
        <v/>
      </c>
      <c r="H848" s="45" t="str">
        <f>IF($B848="","",IF(N($G848)=0,0,ROUND(N($C848)*IFERROR(INDEX(Contratos!$O$5:$O$204,MATCH($B848,Contratos!$A$5:$A$204,0)),0)*$G848,0)))</f>
        <v/>
      </c>
      <c r="I848" s="39"/>
      <c r="J848" s="45" t="str">
        <f>IF($B848="","",N($E848)+N($H848)-N($I848))</f>
        <v/>
      </c>
      <c r="K848" s="46" t="str">
        <f>IF($B848="","",IF(N($I848)&lt;=0,"Pendiente",IF(N($J848)&lt;=0,"Pagado","Parcial")))</f>
        <v/>
      </c>
      <c r="L848" s="45" t="str">
        <f>IF($B848="","",MIN(N($I848),N($C848)+N($H848)))</f>
        <v/>
      </c>
      <c r="M848" s="33" t="str">
        <f>IF(OR($A848="",$B848=""),"",IFERROR(IF(N(INDEX(Contratos!$N$5:$N$204,MATCH($B848,Contratos!$A$5:$A$204,0)))&lt;1,"",DATE(YEAR($A848),MONTH($A848),MIN(INDEX(Contratos!$N$5:$N$204,MATCH($B848,Contratos!$A$5:$A$204,0)),DAY(EOMONTH($A848,0))))),""))</f>
        <v/>
      </c>
    </row>
    <row r="849" spans="1:13" x14ac:dyDescent="0.25">
      <c r="A849" s="44"/>
      <c r="B849" s="23"/>
      <c r="C849" s="45" t="str">
        <f>IF($B849="","",IFERROR(INDEX(Contratos!$G$5:$G$204,MATCH($B849,Contratos!$A$5:$A$204,0)),""))</f>
        <v/>
      </c>
      <c r="D849" s="26"/>
      <c r="E849" s="45" t="str">
        <f>IF($B849="","",N($C849)+N($D849))</f>
        <v/>
      </c>
      <c r="F849" s="25"/>
      <c r="G849" s="30" t="str">
        <f>IF($M849="","",MAX(0,IF($F849="",TODAY(),$F849)-$M849))</f>
        <v/>
      </c>
      <c r="H849" s="45" t="str">
        <f>IF($B849="","",IF(N($G849)=0,0,ROUND(N($C849)*IFERROR(INDEX(Contratos!$O$5:$O$204,MATCH($B849,Contratos!$A$5:$A$204,0)),0)*$G849,0)))</f>
        <v/>
      </c>
      <c r="I849" s="26"/>
      <c r="J849" s="45" t="str">
        <f>IF($B849="","",N($E849)+N($H849)-N($I849))</f>
        <v/>
      </c>
      <c r="K849" s="46" t="str">
        <f>IF($B849="","",IF(N($I849)&lt;=0,"Pendiente",IF(N($J849)&lt;=0,"Pagado","Parcial")))</f>
        <v/>
      </c>
      <c r="L849" s="45" t="str">
        <f>IF($B849="","",MIN(N($I849),N($C849)+N($H849)))</f>
        <v/>
      </c>
      <c r="M849" s="33" t="str">
        <f>IF(OR($A849="",$B849=""),"",IFERROR(IF(N(INDEX(Contratos!$N$5:$N$204,MATCH($B849,Contratos!$A$5:$A$204,0)))&lt;1,"",DATE(YEAR($A849),MONTH($A849),MIN(INDEX(Contratos!$N$5:$N$204,MATCH($B849,Contratos!$A$5:$A$204,0)),DAY(EOMONTH($A849,0))))),""))</f>
        <v/>
      </c>
    </row>
    <row r="850" spans="1:13" x14ac:dyDescent="0.25">
      <c r="A850" s="47"/>
      <c r="B850" s="36"/>
      <c r="C850" s="45" t="str">
        <f>IF($B850="","",IFERROR(INDEX(Contratos!$G$5:$G$204,MATCH($B850,Contratos!$A$5:$A$204,0)),""))</f>
        <v/>
      </c>
      <c r="D850" s="39"/>
      <c r="E850" s="45" t="str">
        <f>IF($B850="","",N($C850)+N($D850))</f>
        <v/>
      </c>
      <c r="F850" s="38"/>
      <c r="G850" s="30" t="str">
        <f>IF($M850="","",MAX(0,IF($F850="",TODAY(),$F850)-$M850))</f>
        <v/>
      </c>
      <c r="H850" s="45" t="str">
        <f>IF($B850="","",IF(N($G850)=0,0,ROUND(N($C850)*IFERROR(INDEX(Contratos!$O$5:$O$204,MATCH($B850,Contratos!$A$5:$A$204,0)),0)*$G850,0)))</f>
        <v/>
      </c>
      <c r="I850" s="39"/>
      <c r="J850" s="45" t="str">
        <f>IF($B850="","",N($E850)+N($H850)-N($I850))</f>
        <v/>
      </c>
      <c r="K850" s="46" t="str">
        <f>IF($B850="","",IF(N($I850)&lt;=0,"Pendiente",IF(N($J850)&lt;=0,"Pagado","Parcial")))</f>
        <v/>
      </c>
      <c r="L850" s="45" t="str">
        <f>IF($B850="","",MIN(N($I850),N($C850)+N($H850)))</f>
        <v/>
      </c>
      <c r="M850" s="33" t="str">
        <f>IF(OR($A850="",$B850=""),"",IFERROR(IF(N(INDEX(Contratos!$N$5:$N$204,MATCH($B850,Contratos!$A$5:$A$204,0)))&lt;1,"",DATE(YEAR($A850),MONTH($A850),MIN(INDEX(Contratos!$N$5:$N$204,MATCH($B850,Contratos!$A$5:$A$204,0)),DAY(EOMONTH($A850,0))))),""))</f>
        <v/>
      </c>
    </row>
    <row r="851" spans="1:13" x14ac:dyDescent="0.25">
      <c r="A851" s="44"/>
      <c r="B851" s="23"/>
      <c r="C851" s="45" t="str">
        <f>IF($B851="","",IFERROR(INDEX(Contratos!$G$5:$G$204,MATCH($B851,Contratos!$A$5:$A$204,0)),""))</f>
        <v/>
      </c>
      <c r="D851" s="26"/>
      <c r="E851" s="45" t="str">
        <f>IF($B851="","",N($C851)+N($D851))</f>
        <v/>
      </c>
      <c r="F851" s="25"/>
      <c r="G851" s="30" t="str">
        <f>IF($M851="","",MAX(0,IF($F851="",TODAY(),$F851)-$M851))</f>
        <v/>
      </c>
      <c r="H851" s="45" t="str">
        <f>IF($B851="","",IF(N($G851)=0,0,ROUND(N($C851)*IFERROR(INDEX(Contratos!$O$5:$O$204,MATCH($B851,Contratos!$A$5:$A$204,0)),0)*$G851,0)))</f>
        <v/>
      </c>
      <c r="I851" s="26"/>
      <c r="J851" s="45" t="str">
        <f>IF($B851="","",N($E851)+N($H851)-N($I851))</f>
        <v/>
      </c>
      <c r="K851" s="46" t="str">
        <f>IF($B851="","",IF(N($I851)&lt;=0,"Pendiente",IF(N($J851)&lt;=0,"Pagado","Parcial")))</f>
        <v/>
      </c>
      <c r="L851" s="45" t="str">
        <f>IF($B851="","",MIN(N($I851),N($C851)+N($H851)))</f>
        <v/>
      </c>
      <c r="M851" s="33" t="str">
        <f>IF(OR($A851="",$B851=""),"",IFERROR(IF(N(INDEX(Contratos!$N$5:$N$204,MATCH($B851,Contratos!$A$5:$A$204,0)))&lt;1,"",DATE(YEAR($A851),MONTH($A851),MIN(INDEX(Contratos!$N$5:$N$204,MATCH($B851,Contratos!$A$5:$A$204,0)),DAY(EOMONTH($A851,0))))),""))</f>
        <v/>
      </c>
    </row>
    <row r="852" spans="1:13" x14ac:dyDescent="0.25">
      <c r="A852" s="47"/>
      <c r="B852" s="36"/>
      <c r="C852" s="45" t="str">
        <f>IF($B852="","",IFERROR(INDEX(Contratos!$G$5:$G$204,MATCH($B852,Contratos!$A$5:$A$204,0)),""))</f>
        <v/>
      </c>
      <c r="D852" s="39"/>
      <c r="E852" s="45" t="str">
        <f>IF($B852="","",N($C852)+N($D852))</f>
        <v/>
      </c>
      <c r="F852" s="38"/>
      <c r="G852" s="30" t="str">
        <f>IF($M852="","",MAX(0,IF($F852="",TODAY(),$F852)-$M852))</f>
        <v/>
      </c>
      <c r="H852" s="45" t="str">
        <f>IF($B852="","",IF(N($G852)=0,0,ROUND(N($C852)*IFERROR(INDEX(Contratos!$O$5:$O$204,MATCH($B852,Contratos!$A$5:$A$204,0)),0)*$G852,0)))</f>
        <v/>
      </c>
      <c r="I852" s="39"/>
      <c r="J852" s="45" t="str">
        <f>IF($B852="","",N($E852)+N($H852)-N($I852))</f>
        <v/>
      </c>
      <c r="K852" s="46" t="str">
        <f>IF($B852="","",IF(N($I852)&lt;=0,"Pendiente",IF(N($J852)&lt;=0,"Pagado","Parcial")))</f>
        <v/>
      </c>
      <c r="L852" s="45" t="str">
        <f>IF($B852="","",MIN(N($I852),N($C852)+N($H852)))</f>
        <v/>
      </c>
      <c r="M852" s="33" t="str">
        <f>IF(OR($A852="",$B852=""),"",IFERROR(IF(N(INDEX(Contratos!$N$5:$N$204,MATCH($B852,Contratos!$A$5:$A$204,0)))&lt;1,"",DATE(YEAR($A852),MONTH($A852),MIN(INDEX(Contratos!$N$5:$N$204,MATCH($B852,Contratos!$A$5:$A$204,0)),DAY(EOMONTH($A852,0))))),""))</f>
        <v/>
      </c>
    </row>
    <row r="853" spans="1:13" x14ac:dyDescent="0.25">
      <c r="A853" s="44"/>
      <c r="B853" s="23"/>
      <c r="C853" s="45" t="str">
        <f>IF($B853="","",IFERROR(INDEX(Contratos!$G$5:$G$204,MATCH($B853,Contratos!$A$5:$A$204,0)),""))</f>
        <v/>
      </c>
      <c r="D853" s="26"/>
      <c r="E853" s="45" t="str">
        <f>IF($B853="","",N($C853)+N($D853))</f>
        <v/>
      </c>
      <c r="F853" s="25"/>
      <c r="G853" s="30" t="str">
        <f>IF($M853="","",MAX(0,IF($F853="",TODAY(),$F853)-$M853))</f>
        <v/>
      </c>
      <c r="H853" s="45" t="str">
        <f>IF($B853="","",IF(N($G853)=0,0,ROUND(N($C853)*IFERROR(INDEX(Contratos!$O$5:$O$204,MATCH($B853,Contratos!$A$5:$A$204,0)),0)*$G853,0)))</f>
        <v/>
      </c>
      <c r="I853" s="26"/>
      <c r="J853" s="45" t="str">
        <f>IF($B853="","",N($E853)+N($H853)-N($I853))</f>
        <v/>
      </c>
      <c r="K853" s="46" t="str">
        <f>IF($B853="","",IF(N($I853)&lt;=0,"Pendiente",IF(N($J853)&lt;=0,"Pagado","Parcial")))</f>
        <v/>
      </c>
      <c r="L853" s="45" t="str">
        <f>IF($B853="","",MIN(N($I853),N($C853)+N($H853)))</f>
        <v/>
      </c>
      <c r="M853" s="33" t="str">
        <f>IF(OR($A853="",$B853=""),"",IFERROR(IF(N(INDEX(Contratos!$N$5:$N$204,MATCH($B853,Contratos!$A$5:$A$204,0)))&lt;1,"",DATE(YEAR($A853),MONTH($A853),MIN(INDEX(Contratos!$N$5:$N$204,MATCH($B853,Contratos!$A$5:$A$204,0)),DAY(EOMONTH($A853,0))))),""))</f>
        <v/>
      </c>
    </row>
    <row r="854" spans="1:13" x14ac:dyDescent="0.25">
      <c r="A854" s="47"/>
      <c r="B854" s="36"/>
      <c r="C854" s="45" t="str">
        <f>IF($B854="","",IFERROR(INDEX(Contratos!$G$5:$G$204,MATCH($B854,Contratos!$A$5:$A$204,0)),""))</f>
        <v/>
      </c>
      <c r="D854" s="39"/>
      <c r="E854" s="45" t="str">
        <f>IF($B854="","",N($C854)+N($D854))</f>
        <v/>
      </c>
      <c r="F854" s="38"/>
      <c r="G854" s="30" t="str">
        <f>IF($M854="","",MAX(0,IF($F854="",TODAY(),$F854)-$M854))</f>
        <v/>
      </c>
      <c r="H854" s="45" t="str">
        <f>IF($B854="","",IF(N($G854)=0,0,ROUND(N($C854)*IFERROR(INDEX(Contratos!$O$5:$O$204,MATCH($B854,Contratos!$A$5:$A$204,0)),0)*$G854,0)))</f>
        <v/>
      </c>
      <c r="I854" s="39"/>
      <c r="J854" s="45" t="str">
        <f>IF($B854="","",N($E854)+N($H854)-N($I854))</f>
        <v/>
      </c>
      <c r="K854" s="46" t="str">
        <f>IF($B854="","",IF(N($I854)&lt;=0,"Pendiente",IF(N($J854)&lt;=0,"Pagado","Parcial")))</f>
        <v/>
      </c>
      <c r="L854" s="45" t="str">
        <f>IF($B854="","",MIN(N($I854),N($C854)+N($H854)))</f>
        <v/>
      </c>
      <c r="M854" s="33" t="str">
        <f>IF(OR($A854="",$B854=""),"",IFERROR(IF(N(INDEX(Contratos!$N$5:$N$204,MATCH($B854,Contratos!$A$5:$A$204,0)))&lt;1,"",DATE(YEAR($A854),MONTH($A854),MIN(INDEX(Contratos!$N$5:$N$204,MATCH($B854,Contratos!$A$5:$A$204,0)),DAY(EOMONTH($A854,0))))),""))</f>
        <v/>
      </c>
    </row>
    <row r="855" spans="1:13" x14ac:dyDescent="0.25">
      <c r="A855" s="44"/>
      <c r="B855" s="23"/>
      <c r="C855" s="45" t="str">
        <f>IF($B855="","",IFERROR(INDEX(Contratos!$G$5:$G$204,MATCH($B855,Contratos!$A$5:$A$204,0)),""))</f>
        <v/>
      </c>
      <c r="D855" s="26"/>
      <c r="E855" s="45" t="str">
        <f>IF($B855="","",N($C855)+N($D855))</f>
        <v/>
      </c>
      <c r="F855" s="25"/>
      <c r="G855" s="30" t="str">
        <f>IF($M855="","",MAX(0,IF($F855="",TODAY(),$F855)-$M855))</f>
        <v/>
      </c>
      <c r="H855" s="45" t="str">
        <f>IF($B855="","",IF(N($G855)=0,0,ROUND(N($C855)*IFERROR(INDEX(Contratos!$O$5:$O$204,MATCH($B855,Contratos!$A$5:$A$204,0)),0)*$G855,0)))</f>
        <v/>
      </c>
      <c r="I855" s="26"/>
      <c r="J855" s="45" t="str">
        <f>IF($B855="","",N($E855)+N($H855)-N($I855))</f>
        <v/>
      </c>
      <c r="K855" s="46" t="str">
        <f>IF($B855="","",IF(N($I855)&lt;=0,"Pendiente",IF(N($J855)&lt;=0,"Pagado","Parcial")))</f>
        <v/>
      </c>
      <c r="L855" s="45" t="str">
        <f>IF($B855="","",MIN(N($I855),N($C855)+N($H855)))</f>
        <v/>
      </c>
      <c r="M855" s="33" t="str">
        <f>IF(OR($A855="",$B855=""),"",IFERROR(IF(N(INDEX(Contratos!$N$5:$N$204,MATCH($B855,Contratos!$A$5:$A$204,0)))&lt;1,"",DATE(YEAR($A855),MONTH($A855),MIN(INDEX(Contratos!$N$5:$N$204,MATCH($B855,Contratos!$A$5:$A$204,0)),DAY(EOMONTH($A855,0))))),""))</f>
        <v/>
      </c>
    </row>
    <row r="856" spans="1:13" x14ac:dyDescent="0.25">
      <c r="A856" s="47"/>
      <c r="B856" s="36"/>
      <c r="C856" s="45" t="str">
        <f>IF($B856="","",IFERROR(INDEX(Contratos!$G$5:$G$204,MATCH($B856,Contratos!$A$5:$A$204,0)),""))</f>
        <v/>
      </c>
      <c r="D856" s="39"/>
      <c r="E856" s="45" t="str">
        <f>IF($B856="","",N($C856)+N($D856))</f>
        <v/>
      </c>
      <c r="F856" s="38"/>
      <c r="G856" s="30" t="str">
        <f>IF($M856="","",MAX(0,IF($F856="",TODAY(),$F856)-$M856))</f>
        <v/>
      </c>
      <c r="H856" s="45" t="str">
        <f>IF($B856="","",IF(N($G856)=0,0,ROUND(N($C856)*IFERROR(INDEX(Contratos!$O$5:$O$204,MATCH($B856,Contratos!$A$5:$A$204,0)),0)*$G856,0)))</f>
        <v/>
      </c>
      <c r="I856" s="39"/>
      <c r="J856" s="45" t="str">
        <f>IF($B856="","",N($E856)+N($H856)-N($I856))</f>
        <v/>
      </c>
      <c r="K856" s="46" t="str">
        <f>IF($B856="","",IF(N($I856)&lt;=0,"Pendiente",IF(N($J856)&lt;=0,"Pagado","Parcial")))</f>
        <v/>
      </c>
      <c r="L856" s="45" t="str">
        <f>IF($B856="","",MIN(N($I856),N($C856)+N($H856)))</f>
        <v/>
      </c>
      <c r="M856" s="33" t="str">
        <f>IF(OR($A856="",$B856=""),"",IFERROR(IF(N(INDEX(Contratos!$N$5:$N$204,MATCH($B856,Contratos!$A$5:$A$204,0)))&lt;1,"",DATE(YEAR($A856),MONTH($A856),MIN(INDEX(Contratos!$N$5:$N$204,MATCH($B856,Contratos!$A$5:$A$204,0)),DAY(EOMONTH($A856,0))))),""))</f>
        <v/>
      </c>
    </row>
    <row r="857" spans="1:13" x14ac:dyDescent="0.25">
      <c r="A857" s="44"/>
      <c r="B857" s="23"/>
      <c r="C857" s="45" t="str">
        <f>IF($B857="","",IFERROR(INDEX(Contratos!$G$5:$G$204,MATCH($B857,Contratos!$A$5:$A$204,0)),""))</f>
        <v/>
      </c>
      <c r="D857" s="26"/>
      <c r="E857" s="45" t="str">
        <f>IF($B857="","",N($C857)+N($D857))</f>
        <v/>
      </c>
      <c r="F857" s="25"/>
      <c r="G857" s="30" t="str">
        <f>IF($M857="","",MAX(0,IF($F857="",TODAY(),$F857)-$M857))</f>
        <v/>
      </c>
      <c r="H857" s="45" t="str">
        <f>IF($B857="","",IF(N($G857)=0,0,ROUND(N($C857)*IFERROR(INDEX(Contratos!$O$5:$O$204,MATCH($B857,Contratos!$A$5:$A$204,0)),0)*$G857,0)))</f>
        <v/>
      </c>
      <c r="I857" s="26"/>
      <c r="J857" s="45" t="str">
        <f>IF($B857="","",N($E857)+N($H857)-N($I857))</f>
        <v/>
      </c>
      <c r="K857" s="46" t="str">
        <f>IF($B857="","",IF(N($I857)&lt;=0,"Pendiente",IF(N($J857)&lt;=0,"Pagado","Parcial")))</f>
        <v/>
      </c>
      <c r="L857" s="45" t="str">
        <f>IF($B857="","",MIN(N($I857),N($C857)+N($H857)))</f>
        <v/>
      </c>
      <c r="M857" s="33" t="str">
        <f>IF(OR($A857="",$B857=""),"",IFERROR(IF(N(INDEX(Contratos!$N$5:$N$204,MATCH($B857,Contratos!$A$5:$A$204,0)))&lt;1,"",DATE(YEAR($A857),MONTH($A857),MIN(INDEX(Contratos!$N$5:$N$204,MATCH($B857,Contratos!$A$5:$A$204,0)),DAY(EOMONTH($A857,0))))),""))</f>
        <v/>
      </c>
    </row>
    <row r="858" spans="1:13" x14ac:dyDescent="0.25">
      <c r="A858" s="47"/>
      <c r="B858" s="36"/>
      <c r="C858" s="45" t="str">
        <f>IF($B858="","",IFERROR(INDEX(Contratos!$G$5:$G$204,MATCH($B858,Contratos!$A$5:$A$204,0)),""))</f>
        <v/>
      </c>
      <c r="D858" s="39"/>
      <c r="E858" s="45" t="str">
        <f>IF($B858="","",N($C858)+N($D858))</f>
        <v/>
      </c>
      <c r="F858" s="38"/>
      <c r="G858" s="30" t="str">
        <f>IF($M858="","",MAX(0,IF($F858="",TODAY(),$F858)-$M858))</f>
        <v/>
      </c>
      <c r="H858" s="45" t="str">
        <f>IF($B858="","",IF(N($G858)=0,0,ROUND(N($C858)*IFERROR(INDEX(Contratos!$O$5:$O$204,MATCH($B858,Contratos!$A$5:$A$204,0)),0)*$G858,0)))</f>
        <v/>
      </c>
      <c r="I858" s="39"/>
      <c r="J858" s="45" t="str">
        <f>IF($B858="","",N($E858)+N($H858)-N($I858))</f>
        <v/>
      </c>
      <c r="K858" s="46" t="str">
        <f>IF($B858="","",IF(N($I858)&lt;=0,"Pendiente",IF(N($J858)&lt;=0,"Pagado","Parcial")))</f>
        <v/>
      </c>
      <c r="L858" s="45" t="str">
        <f>IF($B858="","",MIN(N($I858),N($C858)+N($H858)))</f>
        <v/>
      </c>
      <c r="M858" s="33" t="str">
        <f>IF(OR($A858="",$B858=""),"",IFERROR(IF(N(INDEX(Contratos!$N$5:$N$204,MATCH($B858,Contratos!$A$5:$A$204,0)))&lt;1,"",DATE(YEAR($A858),MONTH($A858),MIN(INDEX(Contratos!$N$5:$N$204,MATCH($B858,Contratos!$A$5:$A$204,0)),DAY(EOMONTH($A858,0))))),""))</f>
        <v/>
      </c>
    </row>
    <row r="859" spans="1:13" x14ac:dyDescent="0.25">
      <c r="A859" s="44"/>
      <c r="B859" s="23"/>
      <c r="C859" s="45" t="str">
        <f>IF($B859="","",IFERROR(INDEX(Contratos!$G$5:$G$204,MATCH($B859,Contratos!$A$5:$A$204,0)),""))</f>
        <v/>
      </c>
      <c r="D859" s="26"/>
      <c r="E859" s="45" t="str">
        <f>IF($B859="","",N($C859)+N($D859))</f>
        <v/>
      </c>
      <c r="F859" s="25"/>
      <c r="G859" s="30" t="str">
        <f>IF($M859="","",MAX(0,IF($F859="",TODAY(),$F859)-$M859))</f>
        <v/>
      </c>
      <c r="H859" s="45" t="str">
        <f>IF($B859="","",IF(N($G859)=0,0,ROUND(N($C859)*IFERROR(INDEX(Contratos!$O$5:$O$204,MATCH($B859,Contratos!$A$5:$A$204,0)),0)*$G859,0)))</f>
        <v/>
      </c>
      <c r="I859" s="26"/>
      <c r="J859" s="45" t="str">
        <f>IF($B859="","",N($E859)+N($H859)-N($I859))</f>
        <v/>
      </c>
      <c r="K859" s="46" t="str">
        <f>IF($B859="","",IF(N($I859)&lt;=0,"Pendiente",IF(N($J859)&lt;=0,"Pagado","Parcial")))</f>
        <v/>
      </c>
      <c r="L859" s="45" t="str">
        <f>IF($B859="","",MIN(N($I859),N($C859)+N($H859)))</f>
        <v/>
      </c>
      <c r="M859" s="33" t="str">
        <f>IF(OR($A859="",$B859=""),"",IFERROR(IF(N(INDEX(Contratos!$N$5:$N$204,MATCH($B859,Contratos!$A$5:$A$204,0)))&lt;1,"",DATE(YEAR($A859),MONTH($A859),MIN(INDEX(Contratos!$N$5:$N$204,MATCH($B859,Contratos!$A$5:$A$204,0)),DAY(EOMONTH($A859,0))))),""))</f>
        <v/>
      </c>
    </row>
    <row r="860" spans="1:13" x14ac:dyDescent="0.25">
      <c r="A860" s="47"/>
      <c r="B860" s="36"/>
      <c r="C860" s="45" t="str">
        <f>IF($B860="","",IFERROR(INDEX(Contratos!$G$5:$G$204,MATCH($B860,Contratos!$A$5:$A$204,0)),""))</f>
        <v/>
      </c>
      <c r="D860" s="39"/>
      <c r="E860" s="45" t="str">
        <f>IF($B860="","",N($C860)+N($D860))</f>
        <v/>
      </c>
      <c r="F860" s="38"/>
      <c r="G860" s="30" t="str">
        <f>IF($M860="","",MAX(0,IF($F860="",TODAY(),$F860)-$M860))</f>
        <v/>
      </c>
      <c r="H860" s="45" t="str">
        <f>IF($B860="","",IF(N($G860)=0,0,ROUND(N($C860)*IFERROR(INDEX(Contratos!$O$5:$O$204,MATCH($B860,Contratos!$A$5:$A$204,0)),0)*$G860,0)))</f>
        <v/>
      </c>
      <c r="I860" s="39"/>
      <c r="J860" s="45" t="str">
        <f>IF($B860="","",N($E860)+N($H860)-N($I860))</f>
        <v/>
      </c>
      <c r="K860" s="46" t="str">
        <f>IF($B860="","",IF(N($I860)&lt;=0,"Pendiente",IF(N($J860)&lt;=0,"Pagado","Parcial")))</f>
        <v/>
      </c>
      <c r="L860" s="45" t="str">
        <f>IF($B860="","",MIN(N($I860),N($C860)+N($H860)))</f>
        <v/>
      </c>
      <c r="M860" s="33" t="str">
        <f>IF(OR($A860="",$B860=""),"",IFERROR(IF(N(INDEX(Contratos!$N$5:$N$204,MATCH($B860,Contratos!$A$5:$A$204,0)))&lt;1,"",DATE(YEAR($A860),MONTH($A860),MIN(INDEX(Contratos!$N$5:$N$204,MATCH($B860,Contratos!$A$5:$A$204,0)),DAY(EOMONTH($A860,0))))),""))</f>
        <v/>
      </c>
    </row>
    <row r="861" spans="1:13" x14ac:dyDescent="0.25">
      <c r="A861" s="44"/>
      <c r="B861" s="23"/>
      <c r="C861" s="45" t="str">
        <f>IF($B861="","",IFERROR(INDEX(Contratos!$G$5:$G$204,MATCH($B861,Contratos!$A$5:$A$204,0)),""))</f>
        <v/>
      </c>
      <c r="D861" s="26"/>
      <c r="E861" s="45" t="str">
        <f>IF($B861="","",N($C861)+N($D861))</f>
        <v/>
      </c>
      <c r="F861" s="25"/>
      <c r="G861" s="30" t="str">
        <f>IF($M861="","",MAX(0,IF($F861="",TODAY(),$F861)-$M861))</f>
        <v/>
      </c>
      <c r="H861" s="45" t="str">
        <f>IF($B861="","",IF(N($G861)=0,0,ROUND(N($C861)*IFERROR(INDEX(Contratos!$O$5:$O$204,MATCH($B861,Contratos!$A$5:$A$204,0)),0)*$G861,0)))</f>
        <v/>
      </c>
      <c r="I861" s="26"/>
      <c r="J861" s="45" t="str">
        <f>IF($B861="","",N($E861)+N($H861)-N($I861))</f>
        <v/>
      </c>
      <c r="K861" s="46" t="str">
        <f>IF($B861="","",IF(N($I861)&lt;=0,"Pendiente",IF(N($J861)&lt;=0,"Pagado","Parcial")))</f>
        <v/>
      </c>
      <c r="L861" s="45" t="str">
        <f>IF($B861="","",MIN(N($I861),N($C861)+N($H861)))</f>
        <v/>
      </c>
      <c r="M861" s="33" t="str">
        <f>IF(OR($A861="",$B861=""),"",IFERROR(IF(N(INDEX(Contratos!$N$5:$N$204,MATCH($B861,Contratos!$A$5:$A$204,0)))&lt;1,"",DATE(YEAR($A861),MONTH($A861),MIN(INDEX(Contratos!$N$5:$N$204,MATCH($B861,Contratos!$A$5:$A$204,0)),DAY(EOMONTH($A861,0))))),""))</f>
        <v/>
      </c>
    </row>
    <row r="862" spans="1:13" x14ac:dyDescent="0.25">
      <c r="A862" s="47"/>
      <c r="B862" s="36"/>
      <c r="C862" s="45" t="str">
        <f>IF($B862="","",IFERROR(INDEX(Contratos!$G$5:$G$204,MATCH($B862,Contratos!$A$5:$A$204,0)),""))</f>
        <v/>
      </c>
      <c r="D862" s="39"/>
      <c r="E862" s="45" t="str">
        <f>IF($B862="","",N($C862)+N($D862))</f>
        <v/>
      </c>
      <c r="F862" s="38"/>
      <c r="G862" s="30" t="str">
        <f>IF($M862="","",MAX(0,IF($F862="",TODAY(),$F862)-$M862))</f>
        <v/>
      </c>
      <c r="H862" s="45" t="str">
        <f>IF($B862="","",IF(N($G862)=0,0,ROUND(N($C862)*IFERROR(INDEX(Contratos!$O$5:$O$204,MATCH($B862,Contratos!$A$5:$A$204,0)),0)*$G862,0)))</f>
        <v/>
      </c>
      <c r="I862" s="39"/>
      <c r="J862" s="45" t="str">
        <f>IF($B862="","",N($E862)+N($H862)-N($I862))</f>
        <v/>
      </c>
      <c r="K862" s="46" t="str">
        <f>IF($B862="","",IF(N($I862)&lt;=0,"Pendiente",IF(N($J862)&lt;=0,"Pagado","Parcial")))</f>
        <v/>
      </c>
      <c r="L862" s="45" t="str">
        <f>IF($B862="","",MIN(N($I862),N($C862)+N($H862)))</f>
        <v/>
      </c>
      <c r="M862" s="33" t="str">
        <f>IF(OR($A862="",$B862=""),"",IFERROR(IF(N(INDEX(Contratos!$N$5:$N$204,MATCH($B862,Contratos!$A$5:$A$204,0)))&lt;1,"",DATE(YEAR($A862),MONTH($A862),MIN(INDEX(Contratos!$N$5:$N$204,MATCH($B862,Contratos!$A$5:$A$204,0)),DAY(EOMONTH($A862,0))))),""))</f>
        <v/>
      </c>
    </row>
    <row r="863" spans="1:13" x14ac:dyDescent="0.25">
      <c r="A863" s="44"/>
      <c r="B863" s="23"/>
      <c r="C863" s="45" t="str">
        <f>IF($B863="","",IFERROR(INDEX(Contratos!$G$5:$G$204,MATCH($B863,Contratos!$A$5:$A$204,0)),""))</f>
        <v/>
      </c>
      <c r="D863" s="26"/>
      <c r="E863" s="45" t="str">
        <f>IF($B863="","",N($C863)+N($D863))</f>
        <v/>
      </c>
      <c r="F863" s="25"/>
      <c r="G863" s="30" t="str">
        <f>IF($M863="","",MAX(0,IF($F863="",TODAY(),$F863)-$M863))</f>
        <v/>
      </c>
      <c r="H863" s="45" t="str">
        <f>IF($B863="","",IF(N($G863)=0,0,ROUND(N($C863)*IFERROR(INDEX(Contratos!$O$5:$O$204,MATCH($B863,Contratos!$A$5:$A$204,0)),0)*$G863,0)))</f>
        <v/>
      </c>
      <c r="I863" s="26"/>
      <c r="J863" s="45" t="str">
        <f>IF($B863="","",N($E863)+N($H863)-N($I863))</f>
        <v/>
      </c>
      <c r="K863" s="46" t="str">
        <f>IF($B863="","",IF(N($I863)&lt;=0,"Pendiente",IF(N($J863)&lt;=0,"Pagado","Parcial")))</f>
        <v/>
      </c>
      <c r="L863" s="45" t="str">
        <f>IF($B863="","",MIN(N($I863),N($C863)+N($H863)))</f>
        <v/>
      </c>
      <c r="M863" s="33" t="str">
        <f>IF(OR($A863="",$B863=""),"",IFERROR(IF(N(INDEX(Contratos!$N$5:$N$204,MATCH($B863,Contratos!$A$5:$A$204,0)))&lt;1,"",DATE(YEAR($A863),MONTH($A863),MIN(INDEX(Contratos!$N$5:$N$204,MATCH($B863,Contratos!$A$5:$A$204,0)),DAY(EOMONTH($A863,0))))),""))</f>
        <v/>
      </c>
    </row>
    <row r="864" spans="1:13" x14ac:dyDescent="0.25">
      <c r="A864" s="47"/>
      <c r="B864" s="36"/>
      <c r="C864" s="45" t="str">
        <f>IF($B864="","",IFERROR(INDEX(Contratos!$G$5:$G$204,MATCH($B864,Contratos!$A$5:$A$204,0)),""))</f>
        <v/>
      </c>
      <c r="D864" s="39"/>
      <c r="E864" s="45" t="str">
        <f>IF($B864="","",N($C864)+N($D864))</f>
        <v/>
      </c>
      <c r="F864" s="38"/>
      <c r="G864" s="30" t="str">
        <f>IF($M864="","",MAX(0,IF($F864="",TODAY(),$F864)-$M864))</f>
        <v/>
      </c>
      <c r="H864" s="45" t="str">
        <f>IF($B864="","",IF(N($G864)=0,0,ROUND(N($C864)*IFERROR(INDEX(Contratos!$O$5:$O$204,MATCH($B864,Contratos!$A$5:$A$204,0)),0)*$G864,0)))</f>
        <v/>
      </c>
      <c r="I864" s="39"/>
      <c r="J864" s="45" t="str">
        <f>IF($B864="","",N($E864)+N($H864)-N($I864))</f>
        <v/>
      </c>
      <c r="K864" s="46" t="str">
        <f>IF($B864="","",IF(N($I864)&lt;=0,"Pendiente",IF(N($J864)&lt;=0,"Pagado","Parcial")))</f>
        <v/>
      </c>
      <c r="L864" s="45" t="str">
        <f>IF($B864="","",MIN(N($I864),N($C864)+N($H864)))</f>
        <v/>
      </c>
      <c r="M864" s="33" t="str">
        <f>IF(OR($A864="",$B864=""),"",IFERROR(IF(N(INDEX(Contratos!$N$5:$N$204,MATCH($B864,Contratos!$A$5:$A$204,0)))&lt;1,"",DATE(YEAR($A864),MONTH($A864),MIN(INDEX(Contratos!$N$5:$N$204,MATCH($B864,Contratos!$A$5:$A$204,0)),DAY(EOMONTH($A864,0))))),""))</f>
        <v/>
      </c>
    </row>
    <row r="865" spans="1:13" x14ac:dyDescent="0.25">
      <c r="A865" s="44"/>
      <c r="B865" s="23"/>
      <c r="C865" s="45" t="str">
        <f>IF($B865="","",IFERROR(INDEX(Contratos!$G$5:$G$204,MATCH($B865,Contratos!$A$5:$A$204,0)),""))</f>
        <v/>
      </c>
      <c r="D865" s="26"/>
      <c r="E865" s="45" t="str">
        <f>IF($B865="","",N($C865)+N($D865))</f>
        <v/>
      </c>
      <c r="F865" s="25"/>
      <c r="G865" s="30" t="str">
        <f>IF($M865="","",MAX(0,IF($F865="",TODAY(),$F865)-$M865))</f>
        <v/>
      </c>
      <c r="H865" s="45" t="str">
        <f>IF($B865="","",IF(N($G865)=0,0,ROUND(N($C865)*IFERROR(INDEX(Contratos!$O$5:$O$204,MATCH($B865,Contratos!$A$5:$A$204,0)),0)*$G865,0)))</f>
        <v/>
      </c>
      <c r="I865" s="26"/>
      <c r="J865" s="45" t="str">
        <f>IF($B865="","",N($E865)+N($H865)-N($I865))</f>
        <v/>
      </c>
      <c r="K865" s="46" t="str">
        <f>IF($B865="","",IF(N($I865)&lt;=0,"Pendiente",IF(N($J865)&lt;=0,"Pagado","Parcial")))</f>
        <v/>
      </c>
      <c r="L865" s="45" t="str">
        <f>IF($B865="","",MIN(N($I865),N($C865)+N($H865)))</f>
        <v/>
      </c>
      <c r="M865" s="33" t="str">
        <f>IF(OR($A865="",$B865=""),"",IFERROR(IF(N(INDEX(Contratos!$N$5:$N$204,MATCH($B865,Contratos!$A$5:$A$204,0)))&lt;1,"",DATE(YEAR($A865),MONTH($A865),MIN(INDEX(Contratos!$N$5:$N$204,MATCH($B865,Contratos!$A$5:$A$204,0)),DAY(EOMONTH($A865,0))))),""))</f>
        <v/>
      </c>
    </row>
    <row r="866" spans="1:13" x14ac:dyDescent="0.25">
      <c r="A866" s="47"/>
      <c r="B866" s="36"/>
      <c r="C866" s="45" t="str">
        <f>IF($B866="","",IFERROR(INDEX(Contratos!$G$5:$G$204,MATCH($B866,Contratos!$A$5:$A$204,0)),""))</f>
        <v/>
      </c>
      <c r="D866" s="39"/>
      <c r="E866" s="45" t="str">
        <f>IF($B866="","",N($C866)+N($D866))</f>
        <v/>
      </c>
      <c r="F866" s="38"/>
      <c r="G866" s="30" t="str">
        <f>IF($M866="","",MAX(0,IF($F866="",TODAY(),$F866)-$M866))</f>
        <v/>
      </c>
      <c r="H866" s="45" t="str">
        <f>IF($B866="","",IF(N($G866)=0,0,ROUND(N($C866)*IFERROR(INDEX(Contratos!$O$5:$O$204,MATCH($B866,Contratos!$A$5:$A$204,0)),0)*$G866,0)))</f>
        <v/>
      </c>
      <c r="I866" s="39"/>
      <c r="J866" s="45" t="str">
        <f>IF($B866="","",N($E866)+N($H866)-N($I866))</f>
        <v/>
      </c>
      <c r="K866" s="46" t="str">
        <f>IF($B866="","",IF(N($I866)&lt;=0,"Pendiente",IF(N($J866)&lt;=0,"Pagado","Parcial")))</f>
        <v/>
      </c>
      <c r="L866" s="45" t="str">
        <f>IF($B866="","",MIN(N($I866),N($C866)+N($H866)))</f>
        <v/>
      </c>
      <c r="M866" s="33" t="str">
        <f>IF(OR($A866="",$B866=""),"",IFERROR(IF(N(INDEX(Contratos!$N$5:$N$204,MATCH($B866,Contratos!$A$5:$A$204,0)))&lt;1,"",DATE(YEAR($A866),MONTH($A866),MIN(INDEX(Contratos!$N$5:$N$204,MATCH($B866,Contratos!$A$5:$A$204,0)),DAY(EOMONTH($A866,0))))),""))</f>
        <v/>
      </c>
    </row>
    <row r="867" spans="1:13" x14ac:dyDescent="0.25">
      <c r="A867" s="44"/>
      <c r="B867" s="23"/>
      <c r="C867" s="45" t="str">
        <f>IF($B867="","",IFERROR(INDEX(Contratos!$G$5:$G$204,MATCH($B867,Contratos!$A$5:$A$204,0)),""))</f>
        <v/>
      </c>
      <c r="D867" s="26"/>
      <c r="E867" s="45" t="str">
        <f>IF($B867="","",N($C867)+N($D867))</f>
        <v/>
      </c>
      <c r="F867" s="25"/>
      <c r="G867" s="30" t="str">
        <f>IF($M867="","",MAX(0,IF($F867="",TODAY(),$F867)-$M867))</f>
        <v/>
      </c>
      <c r="H867" s="45" t="str">
        <f>IF($B867="","",IF(N($G867)=0,0,ROUND(N($C867)*IFERROR(INDEX(Contratos!$O$5:$O$204,MATCH($B867,Contratos!$A$5:$A$204,0)),0)*$G867,0)))</f>
        <v/>
      </c>
      <c r="I867" s="26"/>
      <c r="J867" s="45" t="str">
        <f>IF($B867="","",N($E867)+N($H867)-N($I867))</f>
        <v/>
      </c>
      <c r="K867" s="46" t="str">
        <f>IF($B867="","",IF(N($I867)&lt;=0,"Pendiente",IF(N($J867)&lt;=0,"Pagado","Parcial")))</f>
        <v/>
      </c>
      <c r="L867" s="45" t="str">
        <f>IF($B867="","",MIN(N($I867),N($C867)+N($H867)))</f>
        <v/>
      </c>
      <c r="M867" s="33" t="str">
        <f>IF(OR($A867="",$B867=""),"",IFERROR(IF(N(INDEX(Contratos!$N$5:$N$204,MATCH($B867,Contratos!$A$5:$A$204,0)))&lt;1,"",DATE(YEAR($A867),MONTH($A867),MIN(INDEX(Contratos!$N$5:$N$204,MATCH($B867,Contratos!$A$5:$A$204,0)),DAY(EOMONTH($A867,0))))),""))</f>
        <v/>
      </c>
    </row>
    <row r="868" spans="1:13" x14ac:dyDescent="0.25">
      <c r="A868" s="47"/>
      <c r="B868" s="36"/>
      <c r="C868" s="45" t="str">
        <f>IF($B868="","",IFERROR(INDEX(Contratos!$G$5:$G$204,MATCH($B868,Contratos!$A$5:$A$204,0)),""))</f>
        <v/>
      </c>
      <c r="D868" s="39"/>
      <c r="E868" s="45" t="str">
        <f>IF($B868="","",N($C868)+N($D868))</f>
        <v/>
      </c>
      <c r="F868" s="38"/>
      <c r="G868" s="30" t="str">
        <f>IF($M868="","",MAX(0,IF($F868="",TODAY(),$F868)-$M868))</f>
        <v/>
      </c>
      <c r="H868" s="45" t="str">
        <f>IF($B868="","",IF(N($G868)=0,0,ROUND(N($C868)*IFERROR(INDEX(Contratos!$O$5:$O$204,MATCH($B868,Contratos!$A$5:$A$204,0)),0)*$G868,0)))</f>
        <v/>
      </c>
      <c r="I868" s="39"/>
      <c r="J868" s="45" t="str">
        <f>IF($B868="","",N($E868)+N($H868)-N($I868))</f>
        <v/>
      </c>
      <c r="K868" s="46" t="str">
        <f>IF($B868="","",IF(N($I868)&lt;=0,"Pendiente",IF(N($J868)&lt;=0,"Pagado","Parcial")))</f>
        <v/>
      </c>
      <c r="L868" s="45" t="str">
        <f>IF($B868="","",MIN(N($I868),N($C868)+N($H868)))</f>
        <v/>
      </c>
      <c r="M868" s="33" t="str">
        <f>IF(OR($A868="",$B868=""),"",IFERROR(IF(N(INDEX(Contratos!$N$5:$N$204,MATCH($B868,Contratos!$A$5:$A$204,0)))&lt;1,"",DATE(YEAR($A868),MONTH($A868),MIN(INDEX(Contratos!$N$5:$N$204,MATCH($B868,Contratos!$A$5:$A$204,0)),DAY(EOMONTH($A868,0))))),""))</f>
        <v/>
      </c>
    </row>
    <row r="869" spans="1:13" x14ac:dyDescent="0.25">
      <c r="A869" s="44"/>
      <c r="B869" s="23"/>
      <c r="C869" s="45" t="str">
        <f>IF($B869="","",IFERROR(INDEX(Contratos!$G$5:$G$204,MATCH($B869,Contratos!$A$5:$A$204,0)),""))</f>
        <v/>
      </c>
      <c r="D869" s="26"/>
      <c r="E869" s="45" t="str">
        <f>IF($B869="","",N($C869)+N($D869))</f>
        <v/>
      </c>
      <c r="F869" s="25"/>
      <c r="G869" s="30" t="str">
        <f>IF($M869="","",MAX(0,IF($F869="",TODAY(),$F869)-$M869))</f>
        <v/>
      </c>
      <c r="H869" s="45" t="str">
        <f>IF($B869="","",IF(N($G869)=0,0,ROUND(N($C869)*IFERROR(INDEX(Contratos!$O$5:$O$204,MATCH($B869,Contratos!$A$5:$A$204,0)),0)*$G869,0)))</f>
        <v/>
      </c>
      <c r="I869" s="26"/>
      <c r="J869" s="45" t="str">
        <f>IF($B869="","",N($E869)+N($H869)-N($I869))</f>
        <v/>
      </c>
      <c r="K869" s="46" t="str">
        <f>IF($B869="","",IF(N($I869)&lt;=0,"Pendiente",IF(N($J869)&lt;=0,"Pagado","Parcial")))</f>
        <v/>
      </c>
      <c r="L869" s="45" t="str">
        <f>IF($B869="","",MIN(N($I869),N($C869)+N($H869)))</f>
        <v/>
      </c>
      <c r="M869" s="33" t="str">
        <f>IF(OR($A869="",$B869=""),"",IFERROR(IF(N(INDEX(Contratos!$N$5:$N$204,MATCH($B869,Contratos!$A$5:$A$204,0)))&lt;1,"",DATE(YEAR($A869),MONTH($A869),MIN(INDEX(Contratos!$N$5:$N$204,MATCH($B869,Contratos!$A$5:$A$204,0)),DAY(EOMONTH($A869,0))))),""))</f>
        <v/>
      </c>
    </row>
    <row r="870" spans="1:13" x14ac:dyDescent="0.25">
      <c r="A870" s="47"/>
      <c r="B870" s="36"/>
      <c r="C870" s="45" t="str">
        <f>IF($B870="","",IFERROR(INDEX(Contratos!$G$5:$G$204,MATCH($B870,Contratos!$A$5:$A$204,0)),""))</f>
        <v/>
      </c>
      <c r="D870" s="39"/>
      <c r="E870" s="45" t="str">
        <f>IF($B870="","",N($C870)+N($D870))</f>
        <v/>
      </c>
      <c r="F870" s="38"/>
      <c r="G870" s="30" t="str">
        <f>IF($M870="","",MAX(0,IF($F870="",TODAY(),$F870)-$M870))</f>
        <v/>
      </c>
      <c r="H870" s="45" t="str">
        <f>IF($B870="","",IF(N($G870)=0,0,ROUND(N($C870)*IFERROR(INDEX(Contratos!$O$5:$O$204,MATCH($B870,Contratos!$A$5:$A$204,0)),0)*$G870,0)))</f>
        <v/>
      </c>
      <c r="I870" s="39"/>
      <c r="J870" s="45" t="str">
        <f>IF($B870="","",N($E870)+N($H870)-N($I870))</f>
        <v/>
      </c>
      <c r="K870" s="46" t="str">
        <f>IF($B870="","",IF(N($I870)&lt;=0,"Pendiente",IF(N($J870)&lt;=0,"Pagado","Parcial")))</f>
        <v/>
      </c>
      <c r="L870" s="45" t="str">
        <f>IF($B870="","",MIN(N($I870),N($C870)+N($H870)))</f>
        <v/>
      </c>
      <c r="M870" s="33" t="str">
        <f>IF(OR($A870="",$B870=""),"",IFERROR(IF(N(INDEX(Contratos!$N$5:$N$204,MATCH($B870,Contratos!$A$5:$A$204,0)))&lt;1,"",DATE(YEAR($A870),MONTH($A870),MIN(INDEX(Contratos!$N$5:$N$204,MATCH($B870,Contratos!$A$5:$A$204,0)),DAY(EOMONTH($A870,0))))),""))</f>
        <v/>
      </c>
    </row>
    <row r="871" spans="1:13" x14ac:dyDescent="0.25">
      <c r="A871" s="44"/>
      <c r="B871" s="23"/>
      <c r="C871" s="45" t="str">
        <f>IF($B871="","",IFERROR(INDEX(Contratos!$G$5:$G$204,MATCH($B871,Contratos!$A$5:$A$204,0)),""))</f>
        <v/>
      </c>
      <c r="D871" s="26"/>
      <c r="E871" s="45" t="str">
        <f>IF($B871="","",N($C871)+N($D871))</f>
        <v/>
      </c>
      <c r="F871" s="25"/>
      <c r="G871" s="30" t="str">
        <f>IF($M871="","",MAX(0,IF($F871="",TODAY(),$F871)-$M871))</f>
        <v/>
      </c>
      <c r="H871" s="45" t="str">
        <f>IF($B871="","",IF(N($G871)=0,0,ROUND(N($C871)*IFERROR(INDEX(Contratos!$O$5:$O$204,MATCH($B871,Contratos!$A$5:$A$204,0)),0)*$G871,0)))</f>
        <v/>
      </c>
      <c r="I871" s="26"/>
      <c r="J871" s="45" t="str">
        <f>IF($B871="","",N($E871)+N($H871)-N($I871))</f>
        <v/>
      </c>
      <c r="K871" s="46" t="str">
        <f>IF($B871="","",IF(N($I871)&lt;=0,"Pendiente",IF(N($J871)&lt;=0,"Pagado","Parcial")))</f>
        <v/>
      </c>
      <c r="L871" s="45" t="str">
        <f>IF($B871="","",MIN(N($I871),N($C871)+N($H871)))</f>
        <v/>
      </c>
      <c r="M871" s="33" t="str">
        <f>IF(OR($A871="",$B871=""),"",IFERROR(IF(N(INDEX(Contratos!$N$5:$N$204,MATCH($B871,Contratos!$A$5:$A$204,0)))&lt;1,"",DATE(YEAR($A871),MONTH($A871),MIN(INDEX(Contratos!$N$5:$N$204,MATCH($B871,Contratos!$A$5:$A$204,0)),DAY(EOMONTH($A871,0))))),""))</f>
        <v/>
      </c>
    </row>
    <row r="872" spans="1:13" x14ac:dyDescent="0.25">
      <c r="A872" s="47"/>
      <c r="B872" s="36"/>
      <c r="C872" s="45" t="str">
        <f>IF($B872="","",IFERROR(INDEX(Contratos!$G$5:$G$204,MATCH($B872,Contratos!$A$5:$A$204,0)),""))</f>
        <v/>
      </c>
      <c r="D872" s="39"/>
      <c r="E872" s="45" t="str">
        <f>IF($B872="","",N($C872)+N($D872))</f>
        <v/>
      </c>
      <c r="F872" s="38"/>
      <c r="G872" s="30" t="str">
        <f>IF($M872="","",MAX(0,IF($F872="",TODAY(),$F872)-$M872))</f>
        <v/>
      </c>
      <c r="H872" s="45" t="str">
        <f>IF($B872="","",IF(N($G872)=0,0,ROUND(N($C872)*IFERROR(INDEX(Contratos!$O$5:$O$204,MATCH($B872,Contratos!$A$5:$A$204,0)),0)*$G872,0)))</f>
        <v/>
      </c>
      <c r="I872" s="39"/>
      <c r="J872" s="45" t="str">
        <f>IF($B872="","",N($E872)+N($H872)-N($I872))</f>
        <v/>
      </c>
      <c r="K872" s="46" t="str">
        <f>IF($B872="","",IF(N($I872)&lt;=0,"Pendiente",IF(N($J872)&lt;=0,"Pagado","Parcial")))</f>
        <v/>
      </c>
      <c r="L872" s="45" t="str">
        <f>IF($B872="","",MIN(N($I872),N($C872)+N($H872)))</f>
        <v/>
      </c>
      <c r="M872" s="33" t="str">
        <f>IF(OR($A872="",$B872=""),"",IFERROR(IF(N(INDEX(Contratos!$N$5:$N$204,MATCH($B872,Contratos!$A$5:$A$204,0)))&lt;1,"",DATE(YEAR($A872),MONTH($A872),MIN(INDEX(Contratos!$N$5:$N$204,MATCH($B872,Contratos!$A$5:$A$204,0)),DAY(EOMONTH($A872,0))))),""))</f>
        <v/>
      </c>
    </row>
    <row r="873" spans="1:13" x14ac:dyDescent="0.25">
      <c r="A873" s="44"/>
      <c r="B873" s="23"/>
      <c r="C873" s="45" t="str">
        <f>IF($B873="","",IFERROR(INDEX(Contratos!$G$5:$G$204,MATCH($B873,Contratos!$A$5:$A$204,0)),""))</f>
        <v/>
      </c>
      <c r="D873" s="26"/>
      <c r="E873" s="45" t="str">
        <f>IF($B873="","",N($C873)+N($D873))</f>
        <v/>
      </c>
      <c r="F873" s="25"/>
      <c r="G873" s="30" t="str">
        <f>IF($M873="","",MAX(0,IF($F873="",TODAY(),$F873)-$M873))</f>
        <v/>
      </c>
      <c r="H873" s="45" t="str">
        <f>IF($B873="","",IF(N($G873)=0,0,ROUND(N($C873)*IFERROR(INDEX(Contratos!$O$5:$O$204,MATCH($B873,Contratos!$A$5:$A$204,0)),0)*$G873,0)))</f>
        <v/>
      </c>
      <c r="I873" s="26"/>
      <c r="J873" s="45" t="str">
        <f>IF($B873="","",N($E873)+N($H873)-N($I873))</f>
        <v/>
      </c>
      <c r="K873" s="46" t="str">
        <f>IF($B873="","",IF(N($I873)&lt;=0,"Pendiente",IF(N($J873)&lt;=0,"Pagado","Parcial")))</f>
        <v/>
      </c>
      <c r="L873" s="45" t="str">
        <f>IF($B873="","",MIN(N($I873),N($C873)+N($H873)))</f>
        <v/>
      </c>
      <c r="M873" s="33" t="str">
        <f>IF(OR($A873="",$B873=""),"",IFERROR(IF(N(INDEX(Contratos!$N$5:$N$204,MATCH($B873,Contratos!$A$5:$A$204,0)))&lt;1,"",DATE(YEAR($A873),MONTH($A873),MIN(INDEX(Contratos!$N$5:$N$204,MATCH($B873,Contratos!$A$5:$A$204,0)),DAY(EOMONTH($A873,0))))),""))</f>
        <v/>
      </c>
    </row>
    <row r="874" spans="1:13" x14ac:dyDescent="0.25">
      <c r="A874" s="47"/>
      <c r="B874" s="36"/>
      <c r="C874" s="45" t="str">
        <f>IF($B874="","",IFERROR(INDEX(Contratos!$G$5:$G$204,MATCH($B874,Contratos!$A$5:$A$204,0)),""))</f>
        <v/>
      </c>
      <c r="D874" s="39"/>
      <c r="E874" s="45" t="str">
        <f>IF($B874="","",N($C874)+N($D874))</f>
        <v/>
      </c>
      <c r="F874" s="38"/>
      <c r="G874" s="30" t="str">
        <f>IF($M874="","",MAX(0,IF($F874="",TODAY(),$F874)-$M874))</f>
        <v/>
      </c>
      <c r="H874" s="45" t="str">
        <f>IF($B874="","",IF(N($G874)=0,0,ROUND(N($C874)*IFERROR(INDEX(Contratos!$O$5:$O$204,MATCH($B874,Contratos!$A$5:$A$204,0)),0)*$G874,0)))</f>
        <v/>
      </c>
      <c r="I874" s="39"/>
      <c r="J874" s="45" t="str">
        <f>IF($B874="","",N($E874)+N($H874)-N($I874))</f>
        <v/>
      </c>
      <c r="K874" s="46" t="str">
        <f>IF($B874="","",IF(N($I874)&lt;=0,"Pendiente",IF(N($J874)&lt;=0,"Pagado","Parcial")))</f>
        <v/>
      </c>
      <c r="L874" s="45" t="str">
        <f>IF($B874="","",MIN(N($I874),N($C874)+N($H874)))</f>
        <v/>
      </c>
      <c r="M874" s="33" t="str">
        <f>IF(OR($A874="",$B874=""),"",IFERROR(IF(N(INDEX(Contratos!$N$5:$N$204,MATCH($B874,Contratos!$A$5:$A$204,0)))&lt;1,"",DATE(YEAR($A874),MONTH($A874),MIN(INDEX(Contratos!$N$5:$N$204,MATCH($B874,Contratos!$A$5:$A$204,0)),DAY(EOMONTH($A874,0))))),""))</f>
        <v/>
      </c>
    </row>
    <row r="875" spans="1:13" x14ac:dyDescent="0.25">
      <c r="A875" s="44"/>
      <c r="B875" s="23"/>
      <c r="C875" s="45" t="str">
        <f>IF($B875="","",IFERROR(INDEX(Contratos!$G$5:$G$204,MATCH($B875,Contratos!$A$5:$A$204,0)),""))</f>
        <v/>
      </c>
      <c r="D875" s="26"/>
      <c r="E875" s="45" t="str">
        <f>IF($B875="","",N($C875)+N($D875))</f>
        <v/>
      </c>
      <c r="F875" s="25"/>
      <c r="G875" s="30" t="str">
        <f>IF($M875="","",MAX(0,IF($F875="",TODAY(),$F875)-$M875))</f>
        <v/>
      </c>
      <c r="H875" s="45" t="str">
        <f>IF($B875="","",IF(N($G875)=0,0,ROUND(N($C875)*IFERROR(INDEX(Contratos!$O$5:$O$204,MATCH($B875,Contratos!$A$5:$A$204,0)),0)*$G875,0)))</f>
        <v/>
      </c>
      <c r="I875" s="26"/>
      <c r="J875" s="45" t="str">
        <f>IF($B875="","",N($E875)+N($H875)-N($I875))</f>
        <v/>
      </c>
      <c r="K875" s="46" t="str">
        <f>IF($B875="","",IF(N($I875)&lt;=0,"Pendiente",IF(N($J875)&lt;=0,"Pagado","Parcial")))</f>
        <v/>
      </c>
      <c r="L875" s="45" t="str">
        <f>IF($B875="","",MIN(N($I875),N($C875)+N($H875)))</f>
        <v/>
      </c>
      <c r="M875" s="33" t="str">
        <f>IF(OR($A875="",$B875=""),"",IFERROR(IF(N(INDEX(Contratos!$N$5:$N$204,MATCH($B875,Contratos!$A$5:$A$204,0)))&lt;1,"",DATE(YEAR($A875),MONTH($A875),MIN(INDEX(Contratos!$N$5:$N$204,MATCH($B875,Contratos!$A$5:$A$204,0)),DAY(EOMONTH($A875,0))))),""))</f>
        <v/>
      </c>
    </row>
    <row r="876" spans="1:13" x14ac:dyDescent="0.25">
      <c r="A876" s="47"/>
      <c r="B876" s="36"/>
      <c r="C876" s="45" t="str">
        <f>IF($B876="","",IFERROR(INDEX(Contratos!$G$5:$G$204,MATCH($B876,Contratos!$A$5:$A$204,0)),""))</f>
        <v/>
      </c>
      <c r="D876" s="39"/>
      <c r="E876" s="45" t="str">
        <f>IF($B876="","",N($C876)+N($D876))</f>
        <v/>
      </c>
      <c r="F876" s="38"/>
      <c r="G876" s="30" t="str">
        <f>IF($M876="","",MAX(0,IF($F876="",TODAY(),$F876)-$M876))</f>
        <v/>
      </c>
      <c r="H876" s="45" t="str">
        <f>IF($B876="","",IF(N($G876)=0,0,ROUND(N($C876)*IFERROR(INDEX(Contratos!$O$5:$O$204,MATCH($B876,Contratos!$A$5:$A$204,0)),0)*$G876,0)))</f>
        <v/>
      </c>
      <c r="I876" s="39"/>
      <c r="J876" s="45" t="str">
        <f>IF($B876="","",N($E876)+N($H876)-N($I876))</f>
        <v/>
      </c>
      <c r="K876" s="46" t="str">
        <f>IF($B876="","",IF(N($I876)&lt;=0,"Pendiente",IF(N($J876)&lt;=0,"Pagado","Parcial")))</f>
        <v/>
      </c>
      <c r="L876" s="45" t="str">
        <f>IF($B876="","",MIN(N($I876),N($C876)+N($H876)))</f>
        <v/>
      </c>
      <c r="M876" s="33" t="str">
        <f>IF(OR($A876="",$B876=""),"",IFERROR(IF(N(INDEX(Contratos!$N$5:$N$204,MATCH($B876,Contratos!$A$5:$A$204,0)))&lt;1,"",DATE(YEAR($A876),MONTH($A876),MIN(INDEX(Contratos!$N$5:$N$204,MATCH($B876,Contratos!$A$5:$A$204,0)),DAY(EOMONTH($A876,0))))),""))</f>
        <v/>
      </c>
    </row>
    <row r="877" spans="1:13" x14ac:dyDescent="0.25">
      <c r="A877" s="44"/>
      <c r="B877" s="23"/>
      <c r="C877" s="45" t="str">
        <f>IF($B877="","",IFERROR(INDEX(Contratos!$G$5:$G$204,MATCH($B877,Contratos!$A$5:$A$204,0)),""))</f>
        <v/>
      </c>
      <c r="D877" s="26"/>
      <c r="E877" s="45" t="str">
        <f>IF($B877="","",N($C877)+N($D877))</f>
        <v/>
      </c>
      <c r="F877" s="25"/>
      <c r="G877" s="30" t="str">
        <f>IF($M877="","",MAX(0,IF($F877="",TODAY(),$F877)-$M877))</f>
        <v/>
      </c>
      <c r="H877" s="45" t="str">
        <f>IF($B877="","",IF(N($G877)=0,0,ROUND(N($C877)*IFERROR(INDEX(Contratos!$O$5:$O$204,MATCH($B877,Contratos!$A$5:$A$204,0)),0)*$G877,0)))</f>
        <v/>
      </c>
      <c r="I877" s="26"/>
      <c r="J877" s="45" t="str">
        <f>IF($B877="","",N($E877)+N($H877)-N($I877))</f>
        <v/>
      </c>
      <c r="K877" s="46" t="str">
        <f>IF($B877="","",IF(N($I877)&lt;=0,"Pendiente",IF(N($J877)&lt;=0,"Pagado","Parcial")))</f>
        <v/>
      </c>
      <c r="L877" s="45" t="str">
        <f>IF($B877="","",MIN(N($I877),N($C877)+N($H877)))</f>
        <v/>
      </c>
      <c r="M877" s="33" t="str">
        <f>IF(OR($A877="",$B877=""),"",IFERROR(IF(N(INDEX(Contratos!$N$5:$N$204,MATCH($B877,Contratos!$A$5:$A$204,0)))&lt;1,"",DATE(YEAR($A877),MONTH($A877),MIN(INDEX(Contratos!$N$5:$N$204,MATCH($B877,Contratos!$A$5:$A$204,0)),DAY(EOMONTH($A877,0))))),""))</f>
        <v/>
      </c>
    </row>
    <row r="878" spans="1:13" x14ac:dyDescent="0.25">
      <c r="A878" s="47"/>
      <c r="B878" s="36"/>
      <c r="C878" s="45" t="str">
        <f>IF($B878="","",IFERROR(INDEX(Contratos!$G$5:$G$204,MATCH($B878,Contratos!$A$5:$A$204,0)),""))</f>
        <v/>
      </c>
      <c r="D878" s="39"/>
      <c r="E878" s="45" t="str">
        <f>IF($B878="","",N($C878)+N($D878))</f>
        <v/>
      </c>
      <c r="F878" s="38"/>
      <c r="G878" s="30" t="str">
        <f>IF($M878="","",MAX(0,IF($F878="",TODAY(),$F878)-$M878))</f>
        <v/>
      </c>
      <c r="H878" s="45" t="str">
        <f>IF($B878="","",IF(N($G878)=0,0,ROUND(N($C878)*IFERROR(INDEX(Contratos!$O$5:$O$204,MATCH($B878,Contratos!$A$5:$A$204,0)),0)*$G878,0)))</f>
        <v/>
      </c>
      <c r="I878" s="39"/>
      <c r="J878" s="45" t="str">
        <f>IF($B878="","",N($E878)+N($H878)-N($I878))</f>
        <v/>
      </c>
      <c r="K878" s="46" t="str">
        <f>IF($B878="","",IF(N($I878)&lt;=0,"Pendiente",IF(N($J878)&lt;=0,"Pagado","Parcial")))</f>
        <v/>
      </c>
      <c r="L878" s="45" t="str">
        <f>IF($B878="","",MIN(N($I878),N($C878)+N($H878)))</f>
        <v/>
      </c>
      <c r="M878" s="33" t="str">
        <f>IF(OR($A878="",$B878=""),"",IFERROR(IF(N(INDEX(Contratos!$N$5:$N$204,MATCH($B878,Contratos!$A$5:$A$204,0)))&lt;1,"",DATE(YEAR($A878),MONTH($A878),MIN(INDEX(Contratos!$N$5:$N$204,MATCH($B878,Contratos!$A$5:$A$204,0)),DAY(EOMONTH($A878,0))))),""))</f>
        <v/>
      </c>
    </row>
    <row r="879" spans="1:13" x14ac:dyDescent="0.25">
      <c r="A879" s="44"/>
      <c r="B879" s="23"/>
      <c r="C879" s="45" t="str">
        <f>IF($B879="","",IFERROR(INDEX(Contratos!$G$5:$G$204,MATCH($B879,Contratos!$A$5:$A$204,0)),""))</f>
        <v/>
      </c>
      <c r="D879" s="26"/>
      <c r="E879" s="45" t="str">
        <f>IF($B879="","",N($C879)+N($D879))</f>
        <v/>
      </c>
      <c r="F879" s="25"/>
      <c r="G879" s="30" t="str">
        <f>IF($M879="","",MAX(0,IF($F879="",TODAY(),$F879)-$M879))</f>
        <v/>
      </c>
      <c r="H879" s="45" t="str">
        <f>IF($B879="","",IF(N($G879)=0,0,ROUND(N($C879)*IFERROR(INDEX(Contratos!$O$5:$O$204,MATCH($B879,Contratos!$A$5:$A$204,0)),0)*$G879,0)))</f>
        <v/>
      </c>
      <c r="I879" s="26"/>
      <c r="J879" s="45" t="str">
        <f>IF($B879="","",N($E879)+N($H879)-N($I879))</f>
        <v/>
      </c>
      <c r="K879" s="46" t="str">
        <f>IF($B879="","",IF(N($I879)&lt;=0,"Pendiente",IF(N($J879)&lt;=0,"Pagado","Parcial")))</f>
        <v/>
      </c>
      <c r="L879" s="45" t="str">
        <f>IF($B879="","",MIN(N($I879),N($C879)+N($H879)))</f>
        <v/>
      </c>
      <c r="M879" s="33" t="str">
        <f>IF(OR($A879="",$B879=""),"",IFERROR(IF(N(INDEX(Contratos!$N$5:$N$204,MATCH($B879,Contratos!$A$5:$A$204,0)))&lt;1,"",DATE(YEAR($A879),MONTH($A879),MIN(INDEX(Contratos!$N$5:$N$204,MATCH($B879,Contratos!$A$5:$A$204,0)),DAY(EOMONTH($A879,0))))),""))</f>
        <v/>
      </c>
    </row>
    <row r="880" spans="1:13" x14ac:dyDescent="0.25">
      <c r="A880" s="47"/>
      <c r="B880" s="36"/>
      <c r="C880" s="45" t="str">
        <f>IF($B880="","",IFERROR(INDEX(Contratos!$G$5:$G$204,MATCH($B880,Contratos!$A$5:$A$204,0)),""))</f>
        <v/>
      </c>
      <c r="D880" s="39"/>
      <c r="E880" s="45" t="str">
        <f>IF($B880="","",N($C880)+N($D880))</f>
        <v/>
      </c>
      <c r="F880" s="38"/>
      <c r="G880" s="30" t="str">
        <f>IF($M880="","",MAX(0,IF($F880="",TODAY(),$F880)-$M880))</f>
        <v/>
      </c>
      <c r="H880" s="45" t="str">
        <f>IF($B880="","",IF(N($G880)=0,0,ROUND(N($C880)*IFERROR(INDEX(Contratos!$O$5:$O$204,MATCH($B880,Contratos!$A$5:$A$204,0)),0)*$G880,0)))</f>
        <v/>
      </c>
      <c r="I880" s="39"/>
      <c r="J880" s="45" t="str">
        <f>IF($B880="","",N($E880)+N($H880)-N($I880))</f>
        <v/>
      </c>
      <c r="K880" s="46" t="str">
        <f>IF($B880="","",IF(N($I880)&lt;=0,"Pendiente",IF(N($J880)&lt;=0,"Pagado","Parcial")))</f>
        <v/>
      </c>
      <c r="L880" s="45" t="str">
        <f>IF($B880="","",MIN(N($I880),N($C880)+N($H880)))</f>
        <v/>
      </c>
      <c r="M880" s="33" t="str">
        <f>IF(OR($A880="",$B880=""),"",IFERROR(IF(N(INDEX(Contratos!$N$5:$N$204,MATCH($B880,Contratos!$A$5:$A$204,0)))&lt;1,"",DATE(YEAR($A880),MONTH($A880),MIN(INDEX(Contratos!$N$5:$N$204,MATCH($B880,Contratos!$A$5:$A$204,0)),DAY(EOMONTH($A880,0))))),""))</f>
        <v/>
      </c>
    </row>
    <row r="881" spans="1:13" x14ac:dyDescent="0.25">
      <c r="A881" s="44"/>
      <c r="B881" s="23"/>
      <c r="C881" s="45" t="str">
        <f>IF($B881="","",IFERROR(INDEX(Contratos!$G$5:$G$204,MATCH($B881,Contratos!$A$5:$A$204,0)),""))</f>
        <v/>
      </c>
      <c r="D881" s="26"/>
      <c r="E881" s="45" t="str">
        <f>IF($B881="","",N($C881)+N($D881))</f>
        <v/>
      </c>
      <c r="F881" s="25"/>
      <c r="G881" s="30" t="str">
        <f>IF($M881="","",MAX(0,IF($F881="",TODAY(),$F881)-$M881))</f>
        <v/>
      </c>
      <c r="H881" s="45" t="str">
        <f>IF($B881="","",IF(N($G881)=0,0,ROUND(N($C881)*IFERROR(INDEX(Contratos!$O$5:$O$204,MATCH($B881,Contratos!$A$5:$A$204,0)),0)*$G881,0)))</f>
        <v/>
      </c>
      <c r="I881" s="26"/>
      <c r="J881" s="45" t="str">
        <f>IF($B881="","",N($E881)+N($H881)-N($I881))</f>
        <v/>
      </c>
      <c r="K881" s="46" t="str">
        <f>IF($B881="","",IF(N($I881)&lt;=0,"Pendiente",IF(N($J881)&lt;=0,"Pagado","Parcial")))</f>
        <v/>
      </c>
      <c r="L881" s="45" t="str">
        <f>IF($B881="","",MIN(N($I881),N($C881)+N($H881)))</f>
        <v/>
      </c>
      <c r="M881" s="33" t="str">
        <f>IF(OR($A881="",$B881=""),"",IFERROR(IF(N(INDEX(Contratos!$N$5:$N$204,MATCH($B881,Contratos!$A$5:$A$204,0)))&lt;1,"",DATE(YEAR($A881),MONTH($A881),MIN(INDEX(Contratos!$N$5:$N$204,MATCH($B881,Contratos!$A$5:$A$204,0)),DAY(EOMONTH($A881,0))))),""))</f>
        <v/>
      </c>
    </row>
    <row r="882" spans="1:13" x14ac:dyDescent="0.25">
      <c r="A882" s="47"/>
      <c r="B882" s="36"/>
      <c r="C882" s="45" t="str">
        <f>IF($B882="","",IFERROR(INDEX(Contratos!$G$5:$G$204,MATCH($B882,Contratos!$A$5:$A$204,0)),""))</f>
        <v/>
      </c>
      <c r="D882" s="39"/>
      <c r="E882" s="45" t="str">
        <f>IF($B882="","",N($C882)+N($D882))</f>
        <v/>
      </c>
      <c r="F882" s="38"/>
      <c r="G882" s="30" t="str">
        <f>IF($M882="","",MAX(0,IF($F882="",TODAY(),$F882)-$M882))</f>
        <v/>
      </c>
      <c r="H882" s="45" t="str">
        <f>IF($B882="","",IF(N($G882)=0,0,ROUND(N($C882)*IFERROR(INDEX(Contratos!$O$5:$O$204,MATCH($B882,Contratos!$A$5:$A$204,0)),0)*$G882,0)))</f>
        <v/>
      </c>
      <c r="I882" s="39"/>
      <c r="J882" s="45" t="str">
        <f>IF($B882="","",N($E882)+N($H882)-N($I882))</f>
        <v/>
      </c>
      <c r="K882" s="46" t="str">
        <f>IF($B882="","",IF(N($I882)&lt;=0,"Pendiente",IF(N($J882)&lt;=0,"Pagado","Parcial")))</f>
        <v/>
      </c>
      <c r="L882" s="45" t="str">
        <f>IF($B882="","",MIN(N($I882),N($C882)+N($H882)))</f>
        <v/>
      </c>
      <c r="M882" s="33" t="str">
        <f>IF(OR($A882="",$B882=""),"",IFERROR(IF(N(INDEX(Contratos!$N$5:$N$204,MATCH($B882,Contratos!$A$5:$A$204,0)))&lt;1,"",DATE(YEAR($A882),MONTH($A882),MIN(INDEX(Contratos!$N$5:$N$204,MATCH($B882,Contratos!$A$5:$A$204,0)),DAY(EOMONTH($A882,0))))),""))</f>
        <v/>
      </c>
    </row>
    <row r="883" spans="1:13" x14ac:dyDescent="0.25">
      <c r="A883" s="44"/>
      <c r="B883" s="23"/>
      <c r="C883" s="45" t="str">
        <f>IF($B883="","",IFERROR(INDEX(Contratos!$G$5:$G$204,MATCH($B883,Contratos!$A$5:$A$204,0)),""))</f>
        <v/>
      </c>
      <c r="D883" s="26"/>
      <c r="E883" s="45" t="str">
        <f>IF($B883="","",N($C883)+N($D883))</f>
        <v/>
      </c>
      <c r="F883" s="25"/>
      <c r="G883" s="30" t="str">
        <f>IF($M883="","",MAX(0,IF($F883="",TODAY(),$F883)-$M883))</f>
        <v/>
      </c>
      <c r="H883" s="45" t="str">
        <f>IF($B883="","",IF(N($G883)=0,0,ROUND(N($C883)*IFERROR(INDEX(Contratos!$O$5:$O$204,MATCH($B883,Contratos!$A$5:$A$204,0)),0)*$G883,0)))</f>
        <v/>
      </c>
      <c r="I883" s="26"/>
      <c r="J883" s="45" t="str">
        <f>IF($B883="","",N($E883)+N($H883)-N($I883))</f>
        <v/>
      </c>
      <c r="K883" s="46" t="str">
        <f>IF($B883="","",IF(N($I883)&lt;=0,"Pendiente",IF(N($J883)&lt;=0,"Pagado","Parcial")))</f>
        <v/>
      </c>
      <c r="L883" s="45" t="str">
        <f>IF($B883="","",MIN(N($I883),N($C883)+N($H883)))</f>
        <v/>
      </c>
      <c r="M883" s="33" t="str">
        <f>IF(OR($A883="",$B883=""),"",IFERROR(IF(N(INDEX(Contratos!$N$5:$N$204,MATCH($B883,Contratos!$A$5:$A$204,0)))&lt;1,"",DATE(YEAR($A883),MONTH($A883),MIN(INDEX(Contratos!$N$5:$N$204,MATCH($B883,Contratos!$A$5:$A$204,0)),DAY(EOMONTH($A883,0))))),""))</f>
        <v/>
      </c>
    </row>
    <row r="884" spans="1:13" x14ac:dyDescent="0.25">
      <c r="A884" s="47"/>
      <c r="B884" s="36"/>
      <c r="C884" s="45" t="str">
        <f>IF($B884="","",IFERROR(INDEX(Contratos!$G$5:$G$204,MATCH($B884,Contratos!$A$5:$A$204,0)),""))</f>
        <v/>
      </c>
      <c r="D884" s="39"/>
      <c r="E884" s="45" t="str">
        <f>IF($B884="","",N($C884)+N($D884))</f>
        <v/>
      </c>
      <c r="F884" s="38"/>
      <c r="G884" s="30" t="str">
        <f>IF($M884="","",MAX(0,IF($F884="",TODAY(),$F884)-$M884))</f>
        <v/>
      </c>
      <c r="H884" s="45" t="str">
        <f>IF($B884="","",IF(N($G884)=0,0,ROUND(N($C884)*IFERROR(INDEX(Contratos!$O$5:$O$204,MATCH($B884,Contratos!$A$5:$A$204,0)),0)*$G884,0)))</f>
        <v/>
      </c>
      <c r="I884" s="39"/>
      <c r="J884" s="45" t="str">
        <f>IF($B884="","",N($E884)+N($H884)-N($I884))</f>
        <v/>
      </c>
      <c r="K884" s="46" t="str">
        <f>IF($B884="","",IF(N($I884)&lt;=0,"Pendiente",IF(N($J884)&lt;=0,"Pagado","Parcial")))</f>
        <v/>
      </c>
      <c r="L884" s="45" t="str">
        <f>IF($B884="","",MIN(N($I884),N($C884)+N($H884)))</f>
        <v/>
      </c>
      <c r="M884" s="33" t="str">
        <f>IF(OR($A884="",$B884=""),"",IFERROR(IF(N(INDEX(Contratos!$N$5:$N$204,MATCH($B884,Contratos!$A$5:$A$204,0)))&lt;1,"",DATE(YEAR($A884),MONTH($A884),MIN(INDEX(Contratos!$N$5:$N$204,MATCH($B884,Contratos!$A$5:$A$204,0)),DAY(EOMONTH($A884,0))))),""))</f>
        <v/>
      </c>
    </row>
    <row r="885" spans="1:13" x14ac:dyDescent="0.25">
      <c r="A885" s="44"/>
      <c r="B885" s="23"/>
      <c r="C885" s="45" t="str">
        <f>IF($B885="","",IFERROR(INDEX(Contratos!$G$5:$G$204,MATCH($B885,Contratos!$A$5:$A$204,0)),""))</f>
        <v/>
      </c>
      <c r="D885" s="26"/>
      <c r="E885" s="45" t="str">
        <f>IF($B885="","",N($C885)+N($D885))</f>
        <v/>
      </c>
      <c r="F885" s="25"/>
      <c r="G885" s="30" t="str">
        <f>IF($M885="","",MAX(0,IF($F885="",TODAY(),$F885)-$M885))</f>
        <v/>
      </c>
      <c r="H885" s="45" t="str">
        <f>IF($B885="","",IF(N($G885)=0,0,ROUND(N($C885)*IFERROR(INDEX(Contratos!$O$5:$O$204,MATCH($B885,Contratos!$A$5:$A$204,0)),0)*$G885,0)))</f>
        <v/>
      </c>
      <c r="I885" s="26"/>
      <c r="J885" s="45" t="str">
        <f>IF($B885="","",N($E885)+N($H885)-N($I885))</f>
        <v/>
      </c>
      <c r="K885" s="46" t="str">
        <f>IF($B885="","",IF(N($I885)&lt;=0,"Pendiente",IF(N($J885)&lt;=0,"Pagado","Parcial")))</f>
        <v/>
      </c>
      <c r="L885" s="45" t="str">
        <f>IF($B885="","",MIN(N($I885),N($C885)+N($H885)))</f>
        <v/>
      </c>
      <c r="M885" s="33" t="str">
        <f>IF(OR($A885="",$B885=""),"",IFERROR(IF(N(INDEX(Contratos!$N$5:$N$204,MATCH($B885,Contratos!$A$5:$A$204,0)))&lt;1,"",DATE(YEAR($A885),MONTH($A885),MIN(INDEX(Contratos!$N$5:$N$204,MATCH($B885,Contratos!$A$5:$A$204,0)),DAY(EOMONTH($A885,0))))),""))</f>
        <v/>
      </c>
    </row>
    <row r="886" spans="1:13" x14ac:dyDescent="0.25">
      <c r="A886" s="47"/>
      <c r="B886" s="36"/>
      <c r="C886" s="45" t="str">
        <f>IF($B886="","",IFERROR(INDEX(Contratos!$G$5:$G$204,MATCH($B886,Contratos!$A$5:$A$204,0)),""))</f>
        <v/>
      </c>
      <c r="D886" s="39"/>
      <c r="E886" s="45" t="str">
        <f>IF($B886="","",N($C886)+N($D886))</f>
        <v/>
      </c>
      <c r="F886" s="38"/>
      <c r="G886" s="30" t="str">
        <f>IF($M886="","",MAX(0,IF($F886="",TODAY(),$F886)-$M886))</f>
        <v/>
      </c>
      <c r="H886" s="45" t="str">
        <f>IF($B886="","",IF(N($G886)=0,0,ROUND(N($C886)*IFERROR(INDEX(Contratos!$O$5:$O$204,MATCH($B886,Contratos!$A$5:$A$204,0)),0)*$G886,0)))</f>
        <v/>
      </c>
      <c r="I886" s="39"/>
      <c r="J886" s="45" t="str">
        <f>IF($B886="","",N($E886)+N($H886)-N($I886))</f>
        <v/>
      </c>
      <c r="K886" s="46" t="str">
        <f>IF($B886="","",IF(N($I886)&lt;=0,"Pendiente",IF(N($J886)&lt;=0,"Pagado","Parcial")))</f>
        <v/>
      </c>
      <c r="L886" s="45" t="str">
        <f>IF($B886="","",MIN(N($I886),N($C886)+N($H886)))</f>
        <v/>
      </c>
      <c r="M886" s="33" t="str">
        <f>IF(OR($A886="",$B886=""),"",IFERROR(IF(N(INDEX(Contratos!$N$5:$N$204,MATCH($B886,Contratos!$A$5:$A$204,0)))&lt;1,"",DATE(YEAR($A886),MONTH($A886),MIN(INDEX(Contratos!$N$5:$N$204,MATCH($B886,Contratos!$A$5:$A$204,0)),DAY(EOMONTH($A886,0))))),""))</f>
        <v/>
      </c>
    </row>
    <row r="887" spans="1:13" x14ac:dyDescent="0.25">
      <c r="A887" s="44"/>
      <c r="B887" s="23"/>
      <c r="C887" s="45" t="str">
        <f>IF($B887="","",IFERROR(INDEX(Contratos!$G$5:$G$204,MATCH($B887,Contratos!$A$5:$A$204,0)),""))</f>
        <v/>
      </c>
      <c r="D887" s="26"/>
      <c r="E887" s="45" t="str">
        <f>IF($B887="","",N($C887)+N($D887))</f>
        <v/>
      </c>
      <c r="F887" s="25"/>
      <c r="G887" s="30" t="str">
        <f>IF($M887="","",MAX(0,IF($F887="",TODAY(),$F887)-$M887))</f>
        <v/>
      </c>
      <c r="H887" s="45" t="str">
        <f>IF($B887="","",IF(N($G887)=0,0,ROUND(N($C887)*IFERROR(INDEX(Contratos!$O$5:$O$204,MATCH($B887,Contratos!$A$5:$A$204,0)),0)*$G887,0)))</f>
        <v/>
      </c>
      <c r="I887" s="26"/>
      <c r="J887" s="45" t="str">
        <f>IF($B887="","",N($E887)+N($H887)-N($I887))</f>
        <v/>
      </c>
      <c r="K887" s="46" t="str">
        <f>IF($B887="","",IF(N($I887)&lt;=0,"Pendiente",IF(N($J887)&lt;=0,"Pagado","Parcial")))</f>
        <v/>
      </c>
      <c r="L887" s="45" t="str">
        <f>IF($B887="","",MIN(N($I887),N($C887)+N($H887)))</f>
        <v/>
      </c>
      <c r="M887" s="33" t="str">
        <f>IF(OR($A887="",$B887=""),"",IFERROR(IF(N(INDEX(Contratos!$N$5:$N$204,MATCH($B887,Contratos!$A$5:$A$204,0)))&lt;1,"",DATE(YEAR($A887),MONTH($A887),MIN(INDEX(Contratos!$N$5:$N$204,MATCH($B887,Contratos!$A$5:$A$204,0)),DAY(EOMONTH($A887,0))))),""))</f>
        <v/>
      </c>
    </row>
    <row r="888" spans="1:13" x14ac:dyDescent="0.25">
      <c r="A888" s="47"/>
      <c r="B888" s="36"/>
      <c r="C888" s="45" t="str">
        <f>IF($B888="","",IFERROR(INDEX(Contratos!$G$5:$G$204,MATCH($B888,Contratos!$A$5:$A$204,0)),""))</f>
        <v/>
      </c>
      <c r="D888" s="39"/>
      <c r="E888" s="45" t="str">
        <f>IF($B888="","",N($C888)+N($D888))</f>
        <v/>
      </c>
      <c r="F888" s="38"/>
      <c r="G888" s="30" t="str">
        <f>IF($M888="","",MAX(0,IF($F888="",TODAY(),$F888)-$M888))</f>
        <v/>
      </c>
      <c r="H888" s="45" t="str">
        <f>IF($B888="","",IF(N($G888)=0,0,ROUND(N($C888)*IFERROR(INDEX(Contratos!$O$5:$O$204,MATCH($B888,Contratos!$A$5:$A$204,0)),0)*$G888,0)))</f>
        <v/>
      </c>
      <c r="I888" s="39"/>
      <c r="J888" s="45" t="str">
        <f>IF($B888="","",N($E888)+N($H888)-N($I888))</f>
        <v/>
      </c>
      <c r="K888" s="46" t="str">
        <f>IF($B888="","",IF(N($I888)&lt;=0,"Pendiente",IF(N($J888)&lt;=0,"Pagado","Parcial")))</f>
        <v/>
      </c>
      <c r="L888" s="45" t="str">
        <f>IF($B888="","",MIN(N($I888),N($C888)+N($H888)))</f>
        <v/>
      </c>
      <c r="M888" s="33" t="str">
        <f>IF(OR($A888="",$B888=""),"",IFERROR(IF(N(INDEX(Contratos!$N$5:$N$204,MATCH($B888,Contratos!$A$5:$A$204,0)))&lt;1,"",DATE(YEAR($A888),MONTH($A888),MIN(INDEX(Contratos!$N$5:$N$204,MATCH($B888,Contratos!$A$5:$A$204,0)),DAY(EOMONTH($A888,0))))),""))</f>
        <v/>
      </c>
    </row>
    <row r="889" spans="1:13" x14ac:dyDescent="0.25">
      <c r="A889" s="44"/>
      <c r="B889" s="23"/>
      <c r="C889" s="45" t="str">
        <f>IF($B889="","",IFERROR(INDEX(Contratos!$G$5:$G$204,MATCH($B889,Contratos!$A$5:$A$204,0)),""))</f>
        <v/>
      </c>
      <c r="D889" s="26"/>
      <c r="E889" s="45" t="str">
        <f>IF($B889="","",N($C889)+N($D889))</f>
        <v/>
      </c>
      <c r="F889" s="25"/>
      <c r="G889" s="30" t="str">
        <f>IF($M889="","",MAX(0,IF($F889="",TODAY(),$F889)-$M889))</f>
        <v/>
      </c>
      <c r="H889" s="45" t="str">
        <f>IF($B889="","",IF(N($G889)=0,0,ROUND(N($C889)*IFERROR(INDEX(Contratos!$O$5:$O$204,MATCH($B889,Contratos!$A$5:$A$204,0)),0)*$G889,0)))</f>
        <v/>
      </c>
      <c r="I889" s="26"/>
      <c r="J889" s="45" t="str">
        <f>IF($B889="","",N($E889)+N($H889)-N($I889))</f>
        <v/>
      </c>
      <c r="K889" s="46" t="str">
        <f>IF($B889="","",IF(N($I889)&lt;=0,"Pendiente",IF(N($J889)&lt;=0,"Pagado","Parcial")))</f>
        <v/>
      </c>
      <c r="L889" s="45" t="str">
        <f>IF($B889="","",MIN(N($I889),N($C889)+N($H889)))</f>
        <v/>
      </c>
      <c r="M889" s="33" t="str">
        <f>IF(OR($A889="",$B889=""),"",IFERROR(IF(N(INDEX(Contratos!$N$5:$N$204,MATCH($B889,Contratos!$A$5:$A$204,0)))&lt;1,"",DATE(YEAR($A889),MONTH($A889),MIN(INDEX(Contratos!$N$5:$N$204,MATCH($B889,Contratos!$A$5:$A$204,0)),DAY(EOMONTH($A889,0))))),""))</f>
        <v/>
      </c>
    </row>
    <row r="890" spans="1:13" x14ac:dyDescent="0.25">
      <c r="A890" s="47"/>
      <c r="B890" s="36"/>
      <c r="C890" s="45" t="str">
        <f>IF($B890="","",IFERROR(INDEX(Contratos!$G$5:$G$204,MATCH($B890,Contratos!$A$5:$A$204,0)),""))</f>
        <v/>
      </c>
      <c r="D890" s="39"/>
      <c r="E890" s="45" t="str">
        <f>IF($B890="","",N($C890)+N($D890))</f>
        <v/>
      </c>
      <c r="F890" s="38"/>
      <c r="G890" s="30" t="str">
        <f>IF($M890="","",MAX(0,IF($F890="",TODAY(),$F890)-$M890))</f>
        <v/>
      </c>
      <c r="H890" s="45" t="str">
        <f>IF($B890="","",IF(N($G890)=0,0,ROUND(N($C890)*IFERROR(INDEX(Contratos!$O$5:$O$204,MATCH($B890,Contratos!$A$5:$A$204,0)),0)*$G890,0)))</f>
        <v/>
      </c>
      <c r="I890" s="39"/>
      <c r="J890" s="45" t="str">
        <f>IF($B890="","",N($E890)+N($H890)-N($I890))</f>
        <v/>
      </c>
      <c r="K890" s="46" t="str">
        <f>IF($B890="","",IF(N($I890)&lt;=0,"Pendiente",IF(N($J890)&lt;=0,"Pagado","Parcial")))</f>
        <v/>
      </c>
      <c r="L890" s="45" t="str">
        <f>IF($B890="","",MIN(N($I890),N($C890)+N($H890)))</f>
        <v/>
      </c>
      <c r="M890" s="33" t="str">
        <f>IF(OR($A890="",$B890=""),"",IFERROR(IF(N(INDEX(Contratos!$N$5:$N$204,MATCH($B890,Contratos!$A$5:$A$204,0)))&lt;1,"",DATE(YEAR($A890),MONTH($A890),MIN(INDEX(Contratos!$N$5:$N$204,MATCH($B890,Contratos!$A$5:$A$204,0)),DAY(EOMONTH($A890,0))))),""))</f>
        <v/>
      </c>
    </row>
    <row r="891" spans="1:13" x14ac:dyDescent="0.25">
      <c r="A891" s="44"/>
      <c r="B891" s="23"/>
      <c r="C891" s="45" t="str">
        <f>IF($B891="","",IFERROR(INDEX(Contratos!$G$5:$G$204,MATCH($B891,Contratos!$A$5:$A$204,0)),""))</f>
        <v/>
      </c>
      <c r="D891" s="26"/>
      <c r="E891" s="45" t="str">
        <f>IF($B891="","",N($C891)+N($D891))</f>
        <v/>
      </c>
      <c r="F891" s="25"/>
      <c r="G891" s="30" t="str">
        <f>IF($M891="","",MAX(0,IF($F891="",TODAY(),$F891)-$M891))</f>
        <v/>
      </c>
      <c r="H891" s="45" t="str">
        <f>IF($B891="","",IF(N($G891)=0,0,ROUND(N($C891)*IFERROR(INDEX(Contratos!$O$5:$O$204,MATCH($B891,Contratos!$A$5:$A$204,0)),0)*$G891,0)))</f>
        <v/>
      </c>
      <c r="I891" s="26"/>
      <c r="J891" s="45" t="str">
        <f>IF($B891="","",N($E891)+N($H891)-N($I891))</f>
        <v/>
      </c>
      <c r="K891" s="46" t="str">
        <f>IF($B891="","",IF(N($I891)&lt;=0,"Pendiente",IF(N($J891)&lt;=0,"Pagado","Parcial")))</f>
        <v/>
      </c>
      <c r="L891" s="45" t="str">
        <f>IF($B891="","",MIN(N($I891),N($C891)+N($H891)))</f>
        <v/>
      </c>
      <c r="M891" s="33" t="str">
        <f>IF(OR($A891="",$B891=""),"",IFERROR(IF(N(INDEX(Contratos!$N$5:$N$204,MATCH($B891,Contratos!$A$5:$A$204,0)))&lt;1,"",DATE(YEAR($A891),MONTH($A891),MIN(INDEX(Contratos!$N$5:$N$204,MATCH($B891,Contratos!$A$5:$A$204,0)),DAY(EOMONTH($A891,0))))),""))</f>
        <v/>
      </c>
    </row>
    <row r="892" spans="1:13" x14ac:dyDescent="0.25">
      <c r="A892" s="47"/>
      <c r="B892" s="36"/>
      <c r="C892" s="45" t="str">
        <f>IF($B892="","",IFERROR(INDEX(Contratos!$G$5:$G$204,MATCH($B892,Contratos!$A$5:$A$204,0)),""))</f>
        <v/>
      </c>
      <c r="D892" s="39"/>
      <c r="E892" s="45" t="str">
        <f>IF($B892="","",N($C892)+N($D892))</f>
        <v/>
      </c>
      <c r="F892" s="38"/>
      <c r="G892" s="30" t="str">
        <f>IF($M892="","",MAX(0,IF($F892="",TODAY(),$F892)-$M892))</f>
        <v/>
      </c>
      <c r="H892" s="45" t="str">
        <f>IF($B892="","",IF(N($G892)=0,0,ROUND(N($C892)*IFERROR(INDEX(Contratos!$O$5:$O$204,MATCH($B892,Contratos!$A$5:$A$204,0)),0)*$G892,0)))</f>
        <v/>
      </c>
      <c r="I892" s="39"/>
      <c r="J892" s="45" t="str">
        <f>IF($B892="","",N($E892)+N($H892)-N($I892))</f>
        <v/>
      </c>
      <c r="K892" s="46" t="str">
        <f>IF($B892="","",IF(N($I892)&lt;=0,"Pendiente",IF(N($J892)&lt;=0,"Pagado","Parcial")))</f>
        <v/>
      </c>
      <c r="L892" s="45" t="str">
        <f>IF($B892="","",MIN(N($I892),N($C892)+N($H892)))</f>
        <v/>
      </c>
      <c r="M892" s="33" t="str">
        <f>IF(OR($A892="",$B892=""),"",IFERROR(IF(N(INDEX(Contratos!$N$5:$N$204,MATCH($B892,Contratos!$A$5:$A$204,0)))&lt;1,"",DATE(YEAR($A892),MONTH($A892),MIN(INDEX(Contratos!$N$5:$N$204,MATCH($B892,Contratos!$A$5:$A$204,0)),DAY(EOMONTH($A892,0))))),""))</f>
        <v/>
      </c>
    </row>
    <row r="893" spans="1:13" x14ac:dyDescent="0.25">
      <c r="A893" s="44"/>
      <c r="B893" s="23"/>
      <c r="C893" s="45" t="str">
        <f>IF($B893="","",IFERROR(INDEX(Contratos!$G$5:$G$204,MATCH($B893,Contratos!$A$5:$A$204,0)),""))</f>
        <v/>
      </c>
      <c r="D893" s="26"/>
      <c r="E893" s="45" t="str">
        <f>IF($B893="","",N($C893)+N($D893))</f>
        <v/>
      </c>
      <c r="F893" s="25"/>
      <c r="G893" s="30" t="str">
        <f>IF($M893="","",MAX(0,IF($F893="",TODAY(),$F893)-$M893))</f>
        <v/>
      </c>
      <c r="H893" s="45" t="str">
        <f>IF($B893="","",IF(N($G893)=0,0,ROUND(N($C893)*IFERROR(INDEX(Contratos!$O$5:$O$204,MATCH($B893,Contratos!$A$5:$A$204,0)),0)*$G893,0)))</f>
        <v/>
      </c>
      <c r="I893" s="26"/>
      <c r="J893" s="45" t="str">
        <f>IF($B893="","",N($E893)+N($H893)-N($I893))</f>
        <v/>
      </c>
      <c r="K893" s="46" t="str">
        <f>IF($B893="","",IF(N($I893)&lt;=0,"Pendiente",IF(N($J893)&lt;=0,"Pagado","Parcial")))</f>
        <v/>
      </c>
      <c r="L893" s="45" t="str">
        <f>IF($B893="","",MIN(N($I893),N($C893)+N($H893)))</f>
        <v/>
      </c>
      <c r="M893" s="33" t="str">
        <f>IF(OR($A893="",$B893=""),"",IFERROR(IF(N(INDEX(Contratos!$N$5:$N$204,MATCH($B893,Contratos!$A$5:$A$204,0)))&lt;1,"",DATE(YEAR($A893),MONTH($A893),MIN(INDEX(Contratos!$N$5:$N$204,MATCH($B893,Contratos!$A$5:$A$204,0)),DAY(EOMONTH($A893,0))))),""))</f>
        <v/>
      </c>
    </row>
    <row r="894" spans="1:13" x14ac:dyDescent="0.25">
      <c r="A894" s="47"/>
      <c r="B894" s="36"/>
      <c r="C894" s="45" t="str">
        <f>IF($B894="","",IFERROR(INDEX(Contratos!$G$5:$G$204,MATCH($B894,Contratos!$A$5:$A$204,0)),""))</f>
        <v/>
      </c>
      <c r="D894" s="39"/>
      <c r="E894" s="45" t="str">
        <f>IF($B894="","",N($C894)+N($D894))</f>
        <v/>
      </c>
      <c r="F894" s="38"/>
      <c r="G894" s="30" t="str">
        <f>IF($M894="","",MAX(0,IF($F894="",TODAY(),$F894)-$M894))</f>
        <v/>
      </c>
      <c r="H894" s="45" t="str">
        <f>IF($B894="","",IF(N($G894)=0,0,ROUND(N($C894)*IFERROR(INDEX(Contratos!$O$5:$O$204,MATCH($B894,Contratos!$A$5:$A$204,0)),0)*$G894,0)))</f>
        <v/>
      </c>
      <c r="I894" s="39"/>
      <c r="J894" s="45" t="str">
        <f>IF($B894="","",N($E894)+N($H894)-N($I894))</f>
        <v/>
      </c>
      <c r="K894" s="46" t="str">
        <f>IF($B894="","",IF(N($I894)&lt;=0,"Pendiente",IF(N($J894)&lt;=0,"Pagado","Parcial")))</f>
        <v/>
      </c>
      <c r="L894" s="45" t="str">
        <f>IF($B894="","",MIN(N($I894),N($C894)+N($H894)))</f>
        <v/>
      </c>
      <c r="M894" s="33" t="str">
        <f>IF(OR($A894="",$B894=""),"",IFERROR(IF(N(INDEX(Contratos!$N$5:$N$204,MATCH($B894,Contratos!$A$5:$A$204,0)))&lt;1,"",DATE(YEAR($A894),MONTH($A894),MIN(INDEX(Contratos!$N$5:$N$204,MATCH($B894,Contratos!$A$5:$A$204,0)),DAY(EOMONTH($A894,0))))),""))</f>
        <v/>
      </c>
    </row>
    <row r="895" spans="1:13" x14ac:dyDescent="0.25">
      <c r="A895" s="44"/>
      <c r="B895" s="23"/>
      <c r="C895" s="45" t="str">
        <f>IF($B895="","",IFERROR(INDEX(Contratos!$G$5:$G$204,MATCH($B895,Contratos!$A$5:$A$204,0)),""))</f>
        <v/>
      </c>
      <c r="D895" s="26"/>
      <c r="E895" s="45" t="str">
        <f>IF($B895="","",N($C895)+N($D895))</f>
        <v/>
      </c>
      <c r="F895" s="25"/>
      <c r="G895" s="30" t="str">
        <f>IF($M895="","",MAX(0,IF($F895="",TODAY(),$F895)-$M895))</f>
        <v/>
      </c>
      <c r="H895" s="45" t="str">
        <f>IF($B895="","",IF(N($G895)=0,0,ROUND(N($C895)*IFERROR(INDEX(Contratos!$O$5:$O$204,MATCH($B895,Contratos!$A$5:$A$204,0)),0)*$G895,0)))</f>
        <v/>
      </c>
      <c r="I895" s="26"/>
      <c r="J895" s="45" t="str">
        <f>IF($B895="","",N($E895)+N($H895)-N($I895))</f>
        <v/>
      </c>
      <c r="K895" s="46" t="str">
        <f>IF($B895="","",IF(N($I895)&lt;=0,"Pendiente",IF(N($J895)&lt;=0,"Pagado","Parcial")))</f>
        <v/>
      </c>
      <c r="L895" s="45" t="str">
        <f>IF($B895="","",MIN(N($I895),N($C895)+N($H895)))</f>
        <v/>
      </c>
      <c r="M895" s="33" t="str">
        <f>IF(OR($A895="",$B895=""),"",IFERROR(IF(N(INDEX(Contratos!$N$5:$N$204,MATCH($B895,Contratos!$A$5:$A$204,0)))&lt;1,"",DATE(YEAR($A895),MONTH($A895),MIN(INDEX(Contratos!$N$5:$N$204,MATCH($B895,Contratos!$A$5:$A$204,0)),DAY(EOMONTH($A895,0))))),""))</f>
        <v/>
      </c>
    </row>
    <row r="896" spans="1:13" x14ac:dyDescent="0.25">
      <c r="A896" s="47"/>
      <c r="B896" s="36"/>
      <c r="C896" s="45" t="str">
        <f>IF($B896="","",IFERROR(INDEX(Contratos!$G$5:$G$204,MATCH($B896,Contratos!$A$5:$A$204,0)),""))</f>
        <v/>
      </c>
      <c r="D896" s="39"/>
      <c r="E896" s="45" t="str">
        <f>IF($B896="","",N($C896)+N($D896))</f>
        <v/>
      </c>
      <c r="F896" s="38"/>
      <c r="G896" s="30" t="str">
        <f>IF($M896="","",MAX(0,IF($F896="",TODAY(),$F896)-$M896))</f>
        <v/>
      </c>
      <c r="H896" s="45" t="str">
        <f>IF($B896="","",IF(N($G896)=0,0,ROUND(N($C896)*IFERROR(INDEX(Contratos!$O$5:$O$204,MATCH($B896,Contratos!$A$5:$A$204,0)),0)*$G896,0)))</f>
        <v/>
      </c>
      <c r="I896" s="39"/>
      <c r="J896" s="45" t="str">
        <f>IF($B896="","",N($E896)+N($H896)-N($I896))</f>
        <v/>
      </c>
      <c r="K896" s="46" t="str">
        <f>IF($B896="","",IF(N($I896)&lt;=0,"Pendiente",IF(N($J896)&lt;=0,"Pagado","Parcial")))</f>
        <v/>
      </c>
      <c r="L896" s="45" t="str">
        <f>IF($B896="","",MIN(N($I896),N($C896)+N($H896)))</f>
        <v/>
      </c>
      <c r="M896" s="33" t="str">
        <f>IF(OR($A896="",$B896=""),"",IFERROR(IF(N(INDEX(Contratos!$N$5:$N$204,MATCH($B896,Contratos!$A$5:$A$204,0)))&lt;1,"",DATE(YEAR($A896),MONTH($A896),MIN(INDEX(Contratos!$N$5:$N$204,MATCH($B896,Contratos!$A$5:$A$204,0)),DAY(EOMONTH($A896,0))))),""))</f>
        <v/>
      </c>
    </row>
    <row r="897" spans="1:13" x14ac:dyDescent="0.25">
      <c r="A897" s="44"/>
      <c r="B897" s="23"/>
      <c r="C897" s="45" t="str">
        <f>IF($B897="","",IFERROR(INDEX(Contratos!$G$5:$G$204,MATCH($B897,Contratos!$A$5:$A$204,0)),""))</f>
        <v/>
      </c>
      <c r="D897" s="26"/>
      <c r="E897" s="45" t="str">
        <f>IF($B897="","",N($C897)+N($D897))</f>
        <v/>
      </c>
      <c r="F897" s="25"/>
      <c r="G897" s="30" t="str">
        <f>IF($M897="","",MAX(0,IF($F897="",TODAY(),$F897)-$M897))</f>
        <v/>
      </c>
      <c r="H897" s="45" t="str">
        <f>IF($B897="","",IF(N($G897)=0,0,ROUND(N($C897)*IFERROR(INDEX(Contratos!$O$5:$O$204,MATCH($B897,Contratos!$A$5:$A$204,0)),0)*$G897,0)))</f>
        <v/>
      </c>
      <c r="I897" s="26"/>
      <c r="J897" s="45" t="str">
        <f>IF($B897="","",N($E897)+N($H897)-N($I897))</f>
        <v/>
      </c>
      <c r="K897" s="46" t="str">
        <f>IF($B897="","",IF(N($I897)&lt;=0,"Pendiente",IF(N($J897)&lt;=0,"Pagado","Parcial")))</f>
        <v/>
      </c>
      <c r="L897" s="45" t="str">
        <f>IF($B897="","",MIN(N($I897),N($C897)+N($H897)))</f>
        <v/>
      </c>
      <c r="M897" s="33" t="str">
        <f>IF(OR($A897="",$B897=""),"",IFERROR(IF(N(INDEX(Contratos!$N$5:$N$204,MATCH($B897,Contratos!$A$5:$A$204,0)))&lt;1,"",DATE(YEAR($A897),MONTH($A897),MIN(INDEX(Contratos!$N$5:$N$204,MATCH($B897,Contratos!$A$5:$A$204,0)),DAY(EOMONTH($A897,0))))),""))</f>
        <v/>
      </c>
    </row>
    <row r="898" spans="1:13" x14ac:dyDescent="0.25">
      <c r="A898" s="47"/>
      <c r="B898" s="36"/>
      <c r="C898" s="45" t="str">
        <f>IF($B898="","",IFERROR(INDEX(Contratos!$G$5:$G$204,MATCH($B898,Contratos!$A$5:$A$204,0)),""))</f>
        <v/>
      </c>
      <c r="D898" s="39"/>
      <c r="E898" s="45" t="str">
        <f>IF($B898="","",N($C898)+N($D898))</f>
        <v/>
      </c>
      <c r="F898" s="38"/>
      <c r="G898" s="30" t="str">
        <f>IF($M898="","",MAX(0,IF($F898="",TODAY(),$F898)-$M898))</f>
        <v/>
      </c>
      <c r="H898" s="45" t="str">
        <f>IF($B898="","",IF(N($G898)=0,0,ROUND(N($C898)*IFERROR(INDEX(Contratos!$O$5:$O$204,MATCH($B898,Contratos!$A$5:$A$204,0)),0)*$G898,0)))</f>
        <v/>
      </c>
      <c r="I898" s="39"/>
      <c r="J898" s="45" t="str">
        <f>IF($B898="","",N($E898)+N($H898)-N($I898))</f>
        <v/>
      </c>
      <c r="K898" s="46" t="str">
        <f>IF($B898="","",IF(N($I898)&lt;=0,"Pendiente",IF(N($J898)&lt;=0,"Pagado","Parcial")))</f>
        <v/>
      </c>
      <c r="L898" s="45" t="str">
        <f>IF($B898="","",MIN(N($I898),N($C898)+N($H898)))</f>
        <v/>
      </c>
      <c r="M898" s="33" t="str">
        <f>IF(OR($A898="",$B898=""),"",IFERROR(IF(N(INDEX(Contratos!$N$5:$N$204,MATCH($B898,Contratos!$A$5:$A$204,0)))&lt;1,"",DATE(YEAR($A898),MONTH($A898),MIN(INDEX(Contratos!$N$5:$N$204,MATCH($B898,Contratos!$A$5:$A$204,0)),DAY(EOMONTH($A898,0))))),""))</f>
        <v/>
      </c>
    </row>
    <row r="899" spans="1:13" x14ac:dyDescent="0.25">
      <c r="A899" s="44"/>
      <c r="B899" s="23"/>
      <c r="C899" s="45" t="str">
        <f>IF($B899="","",IFERROR(INDEX(Contratos!$G$5:$G$204,MATCH($B899,Contratos!$A$5:$A$204,0)),""))</f>
        <v/>
      </c>
      <c r="D899" s="26"/>
      <c r="E899" s="45" t="str">
        <f>IF($B899="","",N($C899)+N($D899))</f>
        <v/>
      </c>
      <c r="F899" s="25"/>
      <c r="G899" s="30" t="str">
        <f>IF($M899="","",MAX(0,IF($F899="",TODAY(),$F899)-$M899))</f>
        <v/>
      </c>
      <c r="H899" s="45" t="str">
        <f>IF($B899="","",IF(N($G899)=0,0,ROUND(N($C899)*IFERROR(INDEX(Contratos!$O$5:$O$204,MATCH($B899,Contratos!$A$5:$A$204,0)),0)*$G899,0)))</f>
        <v/>
      </c>
      <c r="I899" s="26"/>
      <c r="J899" s="45" t="str">
        <f>IF($B899="","",N($E899)+N($H899)-N($I899))</f>
        <v/>
      </c>
      <c r="K899" s="46" t="str">
        <f>IF($B899="","",IF(N($I899)&lt;=0,"Pendiente",IF(N($J899)&lt;=0,"Pagado","Parcial")))</f>
        <v/>
      </c>
      <c r="L899" s="45" t="str">
        <f>IF($B899="","",MIN(N($I899),N($C899)+N($H899)))</f>
        <v/>
      </c>
      <c r="M899" s="33" t="str">
        <f>IF(OR($A899="",$B899=""),"",IFERROR(IF(N(INDEX(Contratos!$N$5:$N$204,MATCH($B899,Contratos!$A$5:$A$204,0)))&lt;1,"",DATE(YEAR($A899),MONTH($A899),MIN(INDEX(Contratos!$N$5:$N$204,MATCH($B899,Contratos!$A$5:$A$204,0)),DAY(EOMONTH($A899,0))))),""))</f>
        <v/>
      </c>
    </row>
    <row r="900" spans="1:13" x14ac:dyDescent="0.25">
      <c r="A900" s="47"/>
      <c r="B900" s="36"/>
      <c r="C900" s="45" t="str">
        <f>IF($B900="","",IFERROR(INDEX(Contratos!$G$5:$G$204,MATCH($B900,Contratos!$A$5:$A$204,0)),""))</f>
        <v/>
      </c>
      <c r="D900" s="39"/>
      <c r="E900" s="45" t="str">
        <f>IF($B900="","",N($C900)+N($D900))</f>
        <v/>
      </c>
      <c r="F900" s="38"/>
      <c r="G900" s="30" t="str">
        <f>IF($M900="","",MAX(0,IF($F900="",TODAY(),$F900)-$M900))</f>
        <v/>
      </c>
      <c r="H900" s="45" t="str">
        <f>IF($B900="","",IF(N($G900)=0,0,ROUND(N($C900)*IFERROR(INDEX(Contratos!$O$5:$O$204,MATCH($B900,Contratos!$A$5:$A$204,0)),0)*$G900,0)))</f>
        <v/>
      </c>
      <c r="I900" s="39"/>
      <c r="J900" s="45" t="str">
        <f>IF($B900="","",N($E900)+N($H900)-N($I900))</f>
        <v/>
      </c>
      <c r="K900" s="46" t="str">
        <f>IF($B900="","",IF(N($I900)&lt;=0,"Pendiente",IF(N($J900)&lt;=0,"Pagado","Parcial")))</f>
        <v/>
      </c>
      <c r="L900" s="45" t="str">
        <f>IF($B900="","",MIN(N($I900),N($C900)+N($H900)))</f>
        <v/>
      </c>
      <c r="M900" s="33" t="str">
        <f>IF(OR($A900="",$B900=""),"",IFERROR(IF(N(INDEX(Contratos!$N$5:$N$204,MATCH($B900,Contratos!$A$5:$A$204,0)))&lt;1,"",DATE(YEAR($A900),MONTH($A900),MIN(INDEX(Contratos!$N$5:$N$204,MATCH($B900,Contratos!$A$5:$A$204,0)),DAY(EOMONTH($A900,0))))),""))</f>
        <v/>
      </c>
    </row>
    <row r="901" spans="1:13" x14ac:dyDescent="0.25">
      <c r="A901" s="44"/>
      <c r="B901" s="23"/>
      <c r="C901" s="45" t="str">
        <f>IF($B901="","",IFERROR(INDEX(Contratos!$G$5:$G$204,MATCH($B901,Contratos!$A$5:$A$204,0)),""))</f>
        <v/>
      </c>
      <c r="D901" s="26"/>
      <c r="E901" s="45" t="str">
        <f>IF($B901="","",N($C901)+N($D901))</f>
        <v/>
      </c>
      <c r="F901" s="25"/>
      <c r="G901" s="30" t="str">
        <f>IF($M901="","",MAX(0,IF($F901="",TODAY(),$F901)-$M901))</f>
        <v/>
      </c>
      <c r="H901" s="45" t="str">
        <f>IF($B901="","",IF(N($G901)=0,0,ROUND(N($C901)*IFERROR(INDEX(Contratos!$O$5:$O$204,MATCH($B901,Contratos!$A$5:$A$204,0)),0)*$G901,0)))</f>
        <v/>
      </c>
      <c r="I901" s="26"/>
      <c r="J901" s="45" t="str">
        <f>IF($B901="","",N($E901)+N($H901)-N($I901))</f>
        <v/>
      </c>
      <c r="K901" s="46" t="str">
        <f>IF($B901="","",IF(N($I901)&lt;=0,"Pendiente",IF(N($J901)&lt;=0,"Pagado","Parcial")))</f>
        <v/>
      </c>
      <c r="L901" s="45" t="str">
        <f>IF($B901="","",MIN(N($I901),N($C901)+N($H901)))</f>
        <v/>
      </c>
      <c r="M901" s="33" t="str">
        <f>IF(OR($A901="",$B901=""),"",IFERROR(IF(N(INDEX(Contratos!$N$5:$N$204,MATCH($B901,Contratos!$A$5:$A$204,0)))&lt;1,"",DATE(YEAR($A901),MONTH($A901),MIN(INDEX(Contratos!$N$5:$N$204,MATCH($B901,Contratos!$A$5:$A$204,0)),DAY(EOMONTH($A901,0))))),""))</f>
        <v/>
      </c>
    </row>
    <row r="902" spans="1:13" x14ac:dyDescent="0.25">
      <c r="A902" s="47"/>
      <c r="B902" s="36"/>
      <c r="C902" s="45" t="str">
        <f>IF($B902="","",IFERROR(INDEX(Contratos!$G$5:$G$204,MATCH($B902,Contratos!$A$5:$A$204,0)),""))</f>
        <v/>
      </c>
      <c r="D902" s="39"/>
      <c r="E902" s="45" t="str">
        <f>IF($B902="","",N($C902)+N($D902))</f>
        <v/>
      </c>
      <c r="F902" s="38"/>
      <c r="G902" s="30" t="str">
        <f>IF($M902="","",MAX(0,IF($F902="",TODAY(),$F902)-$M902))</f>
        <v/>
      </c>
      <c r="H902" s="45" t="str">
        <f>IF($B902="","",IF(N($G902)=0,0,ROUND(N($C902)*IFERROR(INDEX(Contratos!$O$5:$O$204,MATCH($B902,Contratos!$A$5:$A$204,0)),0)*$G902,0)))</f>
        <v/>
      </c>
      <c r="I902" s="39"/>
      <c r="J902" s="45" t="str">
        <f>IF($B902="","",N($E902)+N($H902)-N($I902))</f>
        <v/>
      </c>
      <c r="K902" s="46" t="str">
        <f>IF($B902="","",IF(N($I902)&lt;=0,"Pendiente",IF(N($J902)&lt;=0,"Pagado","Parcial")))</f>
        <v/>
      </c>
      <c r="L902" s="45" t="str">
        <f>IF($B902="","",MIN(N($I902),N($C902)+N($H902)))</f>
        <v/>
      </c>
      <c r="M902" s="33" t="str">
        <f>IF(OR($A902="",$B902=""),"",IFERROR(IF(N(INDEX(Contratos!$N$5:$N$204,MATCH($B902,Contratos!$A$5:$A$204,0)))&lt;1,"",DATE(YEAR($A902),MONTH($A902),MIN(INDEX(Contratos!$N$5:$N$204,MATCH($B902,Contratos!$A$5:$A$204,0)),DAY(EOMONTH($A902,0))))),""))</f>
        <v/>
      </c>
    </row>
    <row r="903" spans="1:13" x14ac:dyDescent="0.25">
      <c r="A903" s="44"/>
      <c r="B903" s="23"/>
      <c r="C903" s="45" t="str">
        <f>IF($B903="","",IFERROR(INDEX(Contratos!$G$5:$G$204,MATCH($B903,Contratos!$A$5:$A$204,0)),""))</f>
        <v/>
      </c>
      <c r="D903" s="26"/>
      <c r="E903" s="45" t="str">
        <f>IF($B903="","",N($C903)+N($D903))</f>
        <v/>
      </c>
      <c r="F903" s="25"/>
      <c r="G903" s="30" t="str">
        <f>IF($M903="","",MAX(0,IF($F903="",TODAY(),$F903)-$M903))</f>
        <v/>
      </c>
      <c r="H903" s="45" t="str">
        <f>IF($B903="","",IF(N($G903)=0,0,ROUND(N($C903)*IFERROR(INDEX(Contratos!$O$5:$O$204,MATCH($B903,Contratos!$A$5:$A$204,0)),0)*$G903,0)))</f>
        <v/>
      </c>
      <c r="I903" s="26"/>
      <c r="J903" s="45" t="str">
        <f>IF($B903="","",N($E903)+N($H903)-N($I903))</f>
        <v/>
      </c>
      <c r="K903" s="46" t="str">
        <f>IF($B903="","",IF(N($I903)&lt;=0,"Pendiente",IF(N($J903)&lt;=0,"Pagado","Parcial")))</f>
        <v/>
      </c>
      <c r="L903" s="45" t="str">
        <f>IF($B903="","",MIN(N($I903),N($C903)+N($H903)))</f>
        <v/>
      </c>
      <c r="M903" s="33" t="str">
        <f>IF(OR($A903="",$B903=""),"",IFERROR(IF(N(INDEX(Contratos!$N$5:$N$204,MATCH($B903,Contratos!$A$5:$A$204,0)))&lt;1,"",DATE(YEAR($A903),MONTH($A903),MIN(INDEX(Contratos!$N$5:$N$204,MATCH($B903,Contratos!$A$5:$A$204,0)),DAY(EOMONTH($A903,0))))),""))</f>
        <v/>
      </c>
    </row>
    <row r="904" spans="1:13" x14ac:dyDescent="0.25">
      <c r="A904" s="47"/>
      <c r="B904" s="36"/>
      <c r="C904" s="45" t="str">
        <f>IF($B904="","",IFERROR(INDEX(Contratos!$G$5:$G$204,MATCH($B904,Contratos!$A$5:$A$204,0)),""))</f>
        <v/>
      </c>
      <c r="D904" s="39"/>
      <c r="E904" s="45" t="str">
        <f>IF($B904="","",N($C904)+N($D904))</f>
        <v/>
      </c>
      <c r="F904" s="38"/>
      <c r="G904" s="30" t="str">
        <f>IF($M904="","",MAX(0,IF($F904="",TODAY(),$F904)-$M904))</f>
        <v/>
      </c>
      <c r="H904" s="45" t="str">
        <f>IF($B904="","",IF(N($G904)=0,0,ROUND(N($C904)*IFERROR(INDEX(Contratos!$O$5:$O$204,MATCH($B904,Contratos!$A$5:$A$204,0)),0)*$G904,0)))</f>
        <v/>
      </c>
      <c r="I904" s="39"/>
      <c r="J904" s="45" t="str">
        <f>IF($B904="","",N($E904)+N($H904)-N($I904))</f>
        <v/>
      </c>
      <c r="K904" s="46" t="str">
        <f>IF($B904="","",IF(N($I904)&lt;=0,"Pendiente",IF(N($J904)&lt;=0,"Pagado","Parcial")))</f>
        <v/>
      </c>
      <c r="L904" s="45" t="str">
        <f>IF($B904="","",MIN(N($I904),N($C904)+N($H904)))</f>
        <v/>
      </c>
      <c r="M904" s="33" t="str">
        <f>IF(OR($A904="",$B904=""),"",IFERROR(IF(N(INDEX(Contratos!$N$5:$N$204,MATCH($B904,Contratos!$A$5:$A$204,0)))&lt;1,"",DATE(YEAR($A904),MONTH($A904),MIN(INDEX(Contratos!$N$5:$N$204,MATCH($B904,Contratos!$A$5:$A$204,0)),DAY(EOMONTH($A904,0))))),""))</f>
        <v/>
      </c>
    </row>
    <row r="905" spans="1:13" x14ac:dyDescent="0.25">
      <c r="A905" s="44"/>
      <c r="B905" s="23"/>
      <c r="C905" s="45" t="str">
        <f>IF($B905="","",IFERROR(INDEX(Contratos!$G$5:$G$204,MATCH($B905,Contratos!$A$5:$A$204,0)),""))</f>
        <v/>
      </c>
      <c r="D905" s="26"/>
      <c r="E905" s="45" t="str">
        <f>IF($B905="","",N($C905)+N($D905))</f>
        <v/>
      </c>
      <c r="F905" s="25"/>
      <c r="G905" s="30" t="str">
        <f>IF($M905="","",MAX(0,IF($F905="",TODAY(),$F905)-$M905))</f>
        <v/>
      </c>
      <c r="H905" s="45" t="str">
        <f>IF($B905="","",IF(N($G905)=0,0,ROUND(N($C905)*IFERROR(INDEX(Contratos!$O$5:$O$204,MATCH($B905,Contratos!$A$5:$A$204,0)),0)*$G905,0)))</f>
        <v/>
      </c>
      <c r="I905" s="26"/>
      <c r="J905" s="45" t="str">
        <f>IF($B905="","",N($E905)+N($H905)-N($I905))</f>
        <v/>
      </c>
      <c r="K905" s="46" t="str">
        <f>IF($B905="","",IF(N($I905)&lt;=0,"Pendiente",IF(N($J905)&lt;=0,"Pagado","Parcial")))</f>
        <v/>
      </c>
      <c r="L905" s="45" t="str">
        <f>IF($B905="","",MIN(N($I905),N($C905)+N($H905)))</f>
        <v/>
      </c>
      <c r="M905" s="33" t="str">
        <f>IF(OR($A905="",$B905=""),"",IFERROR(IF(N(INDEX(Contratos!$N$5:$N$204,MATCH($B905,Contratos!$A$5:$A$204,0)))&lt;1,"",DATE(YEAR($A905),MONTH($A905),MIN(INDEX(Contratos!$N$5:$N$204,MATCH($B905,Contratos!$A$5:$A$204,0)),DAY(EOMONTH($A905,0))))),""))</f>
        <v/>
      </c>
    </row>
    <row r="906" spans="1:13" x14ac:dyDescent="0.25">
      <c r="A906" s="47"/>
      <c r="B906" s="36"/>
      <c r="C906" s="45" t="str">
        <f>IF($B906="","",IFERROR(INDEX(Contratos!$G$5:$G$204,MATCH($B906,Contratos!$A$5:$A$204,0)),""))</f>
        <v/>
      </c>
      <c r="D906" s="39"/>
      <c r="E906" s="45" t="str">
        <f>IF($B906="","",N($C906)+N($D906))</f>
        <v/>
      </c>
      <c r="F906" s="38"/>
      <c r="G906" s="30" t="str">
        <f>IF($M906="","",MAX(0,IF($F906="",TODAY(),$F906)-$M906))</f>
        <v/>
      </c>
      <c r="H906" s="45" t="str">
        <f>IF($B906="","",IF(N($G906)=0,0,ROUND(N($C906)*IFERROR(INDEX(Contratos!$O$5:$O$204,MATCH($B906,Contratos!$A$5:$A$204,0)),0)*$G906,0)))</f>
        <v/>
      </c>
      <c r="I906" s="39"/>
      <c r="J906" s="45" t="str">
        <f>IF($B906="","",N($E906)+N($H906)-N($I906))</f>
        <v/>
      </c>
      <c r="K906" s="46" t="str">
        <f>IF($B906="","",IF(N($I906)&lt;=0,"Pendiente",IF(N($J906)&lt;=0,"Pagado","Parcial")))</f>
        <v/>
      </c>
      <c r="L906" s="45" t="str">
        <f>IF($B906="","",MIN(N($I906),N($C906)+N($H906)))</f>
        <v/>
      </c>
      <c r="M906" s="33" t="str">
        <f>IF(OR($A906="",$B906=""),"",IFERROR(IF(N(INDEX(Contratos!$N$5:$N$204,MATCH($B906,Contratos!$A$5:$A$204,0)))&lt;1,"",DATE(YEAR($A906),MONTH($A906),MIN(INDEX(Contratos!$N$5:$N$204,MATCH($B906,Contratos!$A$5:$A$204,0)),DAY(EOMONTH($A906,0))))),""))</f>
        <v/>
      </c>
    </row>
    <row r="907" spans="1:13" x14ac:dyDescent="0.25">
      <c r="A907" s="44"/>
      <c r="B907" s="23"/>
      <c r="C907" s="45" t="str">
        <f>IF($B907="","",IFERROR(INDEX(Contratos!$G$5:$G$204,MATCH($B907,Contratos!$A$5:$A$204,0)),""))</f>
        <v/>
      </c>
      <c r="D907" s="26"/>
      <c r="E907" s="45" t="str">
        <f>IF($B907="","",N($C907)+N($D907))</f>
        <v/>
      </c>
      <c r="F907" s="25"/>
      <c r="G907" s="30" t="str">
        <f>IF($M907="","",MAX(0,IF($F907="",TODAY(),$F907)-$M907))</f>
        <v/>
      </c>
      <c r="H907" s="45" t="str">
        <f>IF($B907="","",IF(N($G907)=0,0,ROUND(N($C907)*IFERROR(INDEX(Contratos!$O$5:$O$204,MATCH($B907,Contratos!$A$5:$A$204,0)),0)*$G907,0)))</f>
        <v/>
      </c>
      <c r="I907" s="26"/>
      <c r="J907" s="45" t="str">
        <f>IF($B907="","",N($E907)+N($H907)-N($I907))</f>
        <v/>
      </c>
      <c r="K907" s="46" t="str">
        <f>IF($B907="","",IF(N($I907)&lt;=0,"Pendiente",IF(N($J907)&lt;=0,"Pagado","Parcial")))</f>
        <v/>
      </c>
      <c r="L907" s="45" t="str">
        <f>IF($B907="","",MIN(N($I907),N($C907)+N($H907)))</f>
        <v/>
      </c>
      <c r="M907" s="33" t="str">
        <f>IF(OR($A907="",$B907=""),"",IFERROR(IF(N(INDEX(Contratos!$N$5:$N$204,MATCH($B907,Contratos!$A$5:$A$204,0)))&lt;1,"",DATE(YEAR($A907),MONTH($A907),MIN(INDEX(Contratos!$N$5:$N$204,MATCH($B907,Contratos!$A$5:$A$204,0)),DAY(EOMONTH($A907,0))))),""))</f>
        <v/>
      </c>
    </row>
    <row r="908" spans="1:13" x14ac:dyDescent="0.25">
      <c r="A908" s="47"/>
      <c r="B908" s="36"/>
      <c r="C908" s="45" t="str">
        <f>IF($B908="","",IFERROR(INDEX(Contratos!$G$5:$G$204,MATCH($B908,Contratos!$A$5:$A$204,0)),""))</f>
        <v/>
      </c>
      <c r="D908" s="39"/>
      <c r="E908" s="45" t="str">
        <f>IF($B908="","",N($C908)+N($D908))</f>
        <v/>
      </c>
      <c r="F908" s="38"/>
      <c r="G908" s="30" t="str">
        <f>IF($M908="","",MAX(0,IF($F908="",TODAY(),$F908)-$M908))</f>
        <v/>
      </c>
      <c r="H908" s="45" t="str">
        <f>IF($B908="","",IF(N($G908)=0,0,ROUND(N($C908)*IFERROR(INDEX(Contratos!$O$5:$O$204,MATCH($B908,Contratos!$A$5:$A$204,0)),0)*$G908,0)))</f>
        <v/>
      </c>
      <c r="I908" s="39"/>
      <c r="J908" s="45" t="str">
        <f>IF($B908="","",N($E908)+N($H908)-N($I908))</f>
        <v/>
      </c>
      <c r="K908" s="46" t="str">
        <f>IF($B908="","",IF(N($I908)&lt;=0,"Pendiente",IF(N($J908)&lt;=0,"Pagado","Parcial")))</f>
        <v/>
      </c>
      <c r="L908" s="45" t="str">
        <f>IF($B908="","",MIN(N($I908),N($C908)+N($H908)))</f>
        <v/>
      </c>
      <c r="M908" s="33" t="str">
        <f>IF(OR($A908="",$B908=""),"",IFERROR(IF(N(INDEX(Contratos!$N$5:$N$204,MATCH($B908,Contratos!$A$5:$A$204,0)))&lt;1,"",DATE(YEAR($A908),MONTH($A908),MIN(INDEX(Contratos!$N$5:$N$204,MATCH($B908,Contratos!$A$5:$A$204,0)),DAY(EOMONTH($A908,0))))),""))</f>
        <v/>
      </c>
    </row>
    <row r="909" spans="1:13" x14ac:dyDescent="0.25">
      <c r="A909" s="44"/>
      <c r="B909" s="23"/>
      <c r="C909" s="45" t="str">
        <f>IF($B909="","",IFERROR(INDEX(Contratos!$G$5:$G$204,MATCH($B909,Contratos!$A$5:$A$204,0)),""))</f>
        <v/>
      </c>
      <c r="D909" s="26"/>
      <c r="E909" s="45" t="str">
        <f>IF($B909="","",N($C909)+N($D909))</f>
        <v/>
      </c>
      <c r="F909" s="25"/>
      <c r="G909" s="30" t="str">
        <f>IF($M909="","",MAX(0,IF($F909="",TODAY(),$F909)-$M909))</f>
        <v/>
      </c>
      <c r="H909" s="45" t="str">
        <f>IF($B909="","",IF(N($G909)=0,0,ROUND(N($C909)*IFERROR(INDEX(Contratos!$O$5:$O$204,MATCH($B909,Contratos!$A$5:$A$204,0)),0)*$G909,0)))</f>
        <v/>
      </c>
      <c r="I909" s="26"/>
      <c r="J909" s="45" t="str">
        <f>IF($B909="","",N($E909)+N($H909)-N($I909))</f>
        <v/>
      </c>
      <c r="K909" s="46" t="str">
        <f>IF($B909="","",IF(N($I909)&lt;=0,"Pendiente",IF(N($J909)&lt;=0,"Pagado","Parcial")))</f>
        <v/>
      </c>
      <c r="L909" s="45" t="str">
        <f>IF($B909="","",MIN(N($I909),N($C909)+N($H909)))</f>
        <v/>
      </c>
      <c r="M909" s="33" t="str">
        <f>IF(OR($A909="",$B909=""),"",IFERROR(IF(N(INDEX(Contratos!$N$5:$N$204,MATCH($B909,Contratos!$A$5:$A$204,0)))&lt;1,"",DATE(YEAR($A909),MONTH($A909),MIN(INDEX(Contratos!$N$5:$N$204,MATCH($B909,Contratos!$A$5:$A$204,0)),DAY(EOMONTH($A909,0))))),""))</f>
        <v/>
      </c>
    </row>
    <row r="910" spans="1:13" x14ac:dyDescent="0.25">
      <c r="A910" s="47"/>
      <c r="B910" s="36"/>
      <c r="C910" s="45" t="str">
        <f>IF($B910="","",IFERROR(INDEX(Contratos!$G$5:$G$204,MATCH($B910,Contratos!$A$5:$A$204,0)),""))</f>
        <v/>
      </c>
      <c r="D910" s="39"/>
      <c r="E910" s="45" t="str">
        <f>IF($B910="","",N($C910)+N($D910))</f>
        <v/>
      </c>
      <c r="F910" s="38"/>
      <c r="G910" s="30" t="str">
        <f>IF($M910="","",MAX(0,IF($F910="",TODAY(),$F910)-$M910))</f>
        <v/>
      </c>
      <c r="H910" s="45" t="str">
        <f>IF($B910="","",IF(N($G910)=0,0,ROUND(N($C910)*IFERROR(INDEX(Contratos!$O$5:$O$204,MATCH($B910,Contratos!$A$5:$A$204,0)),0)*$G910,0)))</f>
        <v/>
      </c>
      <c r="I910" s="39"/>
      <c r="J910" s="45" t="str">
        <f>IF($B910="","",N($E910)+N($H910)-N($I910))</f>
        <v/>
      </c>
      <c r="K910" s="46" t="str">
        <f>IF($B910="","",IF(N($I910)&lt;=0,"Pendiente",IF(N($J910)&lt;=0,"Pagado","Parcial")))</f>
        <v/>
      </c>
      <c r="L910" s="45" t="str">
        <f>IF($B910="","",MIN(N($I910),N($C910)+N($H910)))</f>
        <v/>
      </c>
      <c r="M910" s="33" t="str">
        <f>IF(OR($A910="",$B910=""),"",IFERROR(IF(N(INDEX(Contratos!$N$5:$N$204,MATCH($B910,Contratos!$A$5:$A$204,0)))&lt;1,"",DATE(YEAR($A910),MONTH($A910),MIN(INDEX(Contratos!$N$5:$N$204,MATCH($B910,Contratos!$A$5:$A$204,0)),DAY(EOMONTH($A910,0))))),""))</f>
        <v/>
      </c>
    </row>
    <row r="911" spans="1:13" x14ac:dyDescent="0.25">
      <c r="A911" s="44"/>
      <c r="B911" s="23"/>
      <c r="C911" s="45" t="str">
        <f>IF($B911="","",IFERROR(INDEX(Contratos!$G$5:$G$204,MATCH($B911,Contratos!$A$5:$A$204,0)),""))</f>
        <v/>
      </c>
      <c r="D911" s="26"/>
      <c r="E911" s="45" t="str">
        <f>IF($B911="","",N($C911)+N($D911))</f>
        <v/>
      </c>
      <c r="F911" s="25"/>
      <c r="G911" s="30" t="str">
        <f>IF($M911="","",MAX(0,IF($F911="",TODAY(),$F911)-$M911))</f>
        <v/>
      </c>
      <c r="H911" s="45" t="str">
        <f>IF($B911="","",IF(N($G911)=0,0,ROUND(N($C911)*IFERROR(INDEX(Contratos!$O$5:$O$204,MATCH($B911,Contratos!$A$5:$A$204,0)),0)*$G911,0)))</f>
        <v/>
      </c>
      <c r="I911" s="26"/>
      <c r="J911" s="45" t="str">
        <f>IF($B911="","",N($E911)+N($H911)-N($I911))</f>
        <v/>
      </c>
      <c r="K911" s="46" t="str">
        <f>IF($B911="","",IF(N($I911)&lt;=0,"Pendiente",IF(N($J911)&lt;=0,"Pagado","Parcial")))</f>
        <v/>
      </c>
      <c r="L911" s="45" t="str">
        <f>IF($B911="","",MIN(N($I911),N($C911)+N($H911)))</f>
        <v/>
      </c>
      <c r="M911" s="33" t="str">
        <f>IF(OR($A911="",$B911=""),"",IFERROR(IF(N(INDEX(Contratos!$N$5:$N$204,MATCH($B911,Contratos!$A$5:$A$204,0)))&lt;1,"",DATE(YEAR($A911),MONTH($A911),MIN(INDEX(Contratos!$N$5:$N$204,MATCH($B911,Contratos!$A$5:$A$204,0)),DAY(EOMONTH($A911,0))))),""))</f>
        <v/>
      </c>
    </row>
    <row r="912" spans="1:13" x14ac:dyDescent="0.25">
      <c r="A912" s="47"/>
      <c r="B912" s="36"/>
      <c r="C912" s="45" t="str">
        <f>IF($B912="","",IFERROR(INDEX(Contratos!$G$5:$G$204,MATCH($B912,Contratos!$A$5:$A$204,0)),""))</f>
        <v/>
      </c>
      <c r="D912" s="39"/>
      <c r="E912" s="45" t="str">
        <f>IF($B912="","",N($C912)+N($D912))</f>
        <v/>
      </c>
      <c r="F912" s="38"/>
      <c r="G912" s="30" t="str">
        <f>IF($M912="","",MAX(0,IF($F912="",TODAY(),$F912)-$M912))</f>
        <v/>
      </c>
      <c r="H912" s="45" t="str">
        <f>IF($B912="","",IF(N($G912)=0,0,ROUND(N($C912)*IFERROR(INDEX(Contratos!$O$5:$O$204,MATCH($B912,Contratos!$A$5:$A$204,0)),0)*$G912,0)))</f>
        <v/>
      </c>
      <c r="I912" s="39"/>
      <c r="J912" s="45" t="str">
        <f>IF($B912="","",N($E912)+N($H912)-N($I912))</f>
        <v/>
      </c>
      <c r="K912" s="46" t="str">
        <f>IF($B912="","",IF(N($I912)&lt;=0,"Pendiente",IF(N($J912)&lt;=0,"Pagado","Parcial")))</f>
        <v/>
      </c>
      <c r="L912" s="45" t="str">
        <f>IF($B912="","",MIN(N($I912),N($C912)+N($H912)))</f>
        <v/>
      </c>
      <c r="M912" s="33" t="str">
        <f>IF(OR($A912="",$B912=""),"",IFERROR(IF(N(INDEX(Contratos!$N$5:$N$204,MATCH($B912,Contratos!$A$5:$A$204,0)))&lt;1,"",DATE(YEAR($A912),MONTH($A912),MIN(INDEX(Contratos!$N$5:$N$204,MATCH($B912,Contratos!$A$5:$A$204,0)),DAY(EOMONTH($A912,0))))),""))</f>
        <v/>
      </c>
    </row>
    <row r="913" spans="1:13" x14ac:dyDescent="0.25">
      <c r="A913" s="44"/>
      <c r="B913" s="23"/>
      <c r="C913" s="45" t="str">
        <f>IF($B913="","",IFERROR(INDEX(Contratos!$G$5:$G$204,MATCH($B913,Contratos!$A$5:$A$204,0)),""))</f>
        <v/>
      </c>
      <c r="D913" s="26"/>
      <c r="E913" s="45" t="str">
        <f>IF($B913="","",N($C913)+N($D913))</f>
        <v/>
      </c>
      <c r="F913" s="25"/>
      <c r="G913" s="30" t="str">
        <f>IF($M913="","",MAX(0,IF($F913="",TODAY(),$F913)-$M913))</f>
        <v/>
      </c>
      <c r="H913" s="45" t="str">
        <f>IF($B913="","",IF(N($G913)=0,0,ROUND(N($C913)*IFERROR(INDEX(Contratos!$O$5:$O$204,MATCH($B913,Contratos!$A$5:$A$204,0)),0)*$G913,0)))</f>
        <v/>
      </c>
      <c r="I913" s="26"/>
      <c r="J913" s="45" t="str">
        <f>IF($B913="","",N($E913)+N($H913)-N($I913))</f>
        <v/>
      </c>
      <c r="K913" s="46" t="str">
        <f>IF($B913="","",IF(N($I913)&lt;=0,"Pendiente",IF(N($J913)&lt;=0,"Pagado","Parcial")))</f>
        <v/>
      </c>
      <c r="L913" s="45" t="str">
        <f>IF($B913="","",MIN(N($I913),N($C913)+N($H913)))</f>
        <v/>
      </c>
      <c r="M913" s="33" t="str">
        <f>IF(OR($A913="",$B913=""),"",IFERROR(IF(N(INDEX(Contratos!$N$5:$N$204,MATCH($B913,Contratos!$A$5:$A$204,0)))&lt;1,"",DATE(YEAR($A913),MONTH($A913),MIN(INDEX(Contratos!$N$5:$N$204,MATCH($B913,Contratos!$A$5:$A$204,0)),DAY(EOMONTH($A913,0))))),""))</f>
        <v/>
      </c>
    </row>
    <row r="914" spans="1:13" x14ac:dyDescent="0.25">
      <c r="A914" s="47"/>
      <c r="B914" s="36"/>
      <c r="C914" s="45" t="str">
        <f>IF($B914="","",IFERROR(INDEX(Contratos!$G$5:$G$204,MATCH($B914,Contratos!$A$5:$A$204,0)),""))</f>
        <v/>
      </c>
      <c r="D914" s="39"/>
      <c r="E914" s="45" t="str">
        <f>IF($B914="","",N($C914)+N($D914))</f>
        <v/>
      </c>
      <c r="F914" s="38"/>
      <c r="G914" s="30" t="str">
        <f>IF($M914="","",MAX(0,IF($F914="",TODAY(),$F914)-$M914))</f>
        <v/>
      </c>
      <c r="H914" s="45" t="str">
        <f>IF($B914="","",IF(N($G914)=0,0,ROUND(N($C914)*IFERROR(INDEX(Contratos!$O$5:$O$204,MATCH($B914,Contratos!$A$5:$A$204,0)),0)*$G914,0)))</f>
        <v/>
      </c>
      <c r="I914" s="39"/>
      <c r="J914" s="45" t="str">
        <f>IF($B914="","",N($E914)+N($H914)-N($I914))</f>
        <v/>
      </c>
      <c r="K914" s="46" t="str">
        <f>IF($B914="","",IF(N($I914)&lt;=0,"Pendiente",IF(N($J914)&lt;=0,"Pagado","Parcial")))</f>
        <v/>
      </c>
      <c r="L914" s="45" t="str">
        <f>IF($B914="","",MIN(N($I914),N($C914)+N($H914)))</f>
        <v/>
      </c>
      <c r="M914" s="33" t="str">
        <f>IF(OR($A914="",$B914=""),"",IFERROR(IF(N(INDEX(Contratos!$N$5:$N$204,MATCH($B914,Contratos!$A$5:$A$204,0)))&lt;1,"",DATE(YEAR($A914),MONTH($A914),MIN(INDEX(Contratos!$N$5:$N$204,MATCH($B914,Contratos!$A$5:$A$204,0)),DAY(EOMONTH($A914,0))))),""))</f>
        <v/>
      </c>
    </row>
    <row r="915" spans="1:13" x14ac:dyDescent="0.25">
      <c r="A915" s="44"/>
      <c r="B915" s="23"/>
      <c r="C915" s="45" t="str">
        <f>IF($B915="","",IFERROR(INDEX(Contratos!$G$5:$G$204,MATCH($B915,Contratos!$A$5:$A$204,0)),""))</f>
        <v/>
      </c>
      <c r="D915" s="26"/>
      <c r="E915" s="45" t="str">
        <f>IF($B915="","",N($C915)+N($D915))</f>
        <v/>
      </c>
      <c r="F915" s="25"/>
      <c r="G915" s="30" t="str">
        <f>IF($M915="","",MAX(0,IF($F915="",TODAY(),$F915)-$M915))</f>
        <v/>
      </c>
      <c r="H915" s="45" t="str">
        <f>IF($B915="","",IF(N($G915)=0,0,ROUND(N($C915)*IFERROR(INDEX(Contratos!$O$5:$O$204,MATCH($B915,Contratos!$A$5:$A$204,0)),0)*$G915,0)))</f>
        <v/>
      </c>
      <c r="I915" s="26"/>
      <c r="J915" s="45" t="str">
        <f>IF($B915="","",N($E915)+N($H915)-N($I915))</f>
        <v/>
      </c>
      <c r="K915" s="46" t="str">
        <f>IF($B915="","",IF(N($I915)&lt;=0,"Pendiente",IF(N($J915)&lt;=0,"Pagado","Parcial")))</f>
        <v/>
      </c>
      <c r="L915" s="45" t="str">
        <f>IF($B915="","",MIN(N($I915),N($C915)+N($H915)))</f>
        <v/>
      </c>
      <c r="M915" s="33" t="str">
        <f>IF(OR($A915="",$B915=""),"",IFERROR(IF(N(INDEX(Contratos!$N$5:$N$204,MATCH($B915,Contratos!$A$5:$A$204,0)))&lt;1,"",DATE(YEAR($A915),MONTH($A915),MIN(INDEX(Contratos!$N$5:$N$204,MATCH($B915,Contratos!$A$5:$A$204,0)),DAY(EOMONTH($A915,0))))),""))</f>
        <v/>
      </c>
    </row>
    <row r="916" spans="1:13" x14ac:dyDescent="0.25">
      <c r="A916" s="47"/>
      <c r="B916" s="36"/>
      <c r="C916" s="45" t="str">
        <f>IF($B916="","",IFERROR(INDEX(Contratos!$G$5:$G$204,MATCH($B916,Contratos!$A$5:$A$204,0)),""))</f>
        <v/>
      </c>
      <c r="D916" s="39"/>
      <c r="E916" s="45" t="str">
        <f>IF($B916="","",N($C916)+N($D916))</f>
        <v/>
      </c>
      <c r="F916" s="38"/>
      <c r="G916" s="30" t="str">
        <f>IF($M916="","",MAX(0,IF($F916="",TODAY(),$F916)-$M916))</f>
        <v/>
      </c>
      <c r="H916" s="45" t="str">
        <f>IF($B916="","",IF(N($G916)=0,0,ROUND(N($C916)*IFERROR(INDEX(Contratos!$O$5:$O$204,MATCH($B916,Contratos!$A$5:$A$204,0)),0)*$G916,0)))</f>
        <v/>
      </c>
      <c r="I916" s="39"/>
      <c r="J916" s="45" t="str">
        <f>IF($B916="","",N($E916)+N($H916)-N($I916))</f>
        <v/>
      </c>
      <c r="K916" s="46" t="str">
        <f>IF($B916="","",IF(N($I916)&lt;=0,"Pendiente",IF(N($J916)&lt;=0,"Pagado","Parcial")))</f>
        <v/>
      </c>
      <c r="L916" s="45" t="str">
        <f>IF($B916="","",MIN(N($I916),N($C916)+N($H916)))</f>
        <v/>
      </c>
      <c r="M916" s="33" t="str">
        <f>IF(OR($A916="",$B916=""),"",IFERROR(IF(N(INDEX(Contratos!$N$5:$N$204,MATCH($B916,Contratos!$A$5:$A$204,0)))&lt;1,"",DATE(YEAR($A916),MONTH($A916),MIN(INDEX(Contratos!$N$5:$N$204,MATCH($B916,Contratos!$A$5:$A$204,0)),DAY(EOMONTH($A916,0))))),""))</f>
        <v/>
      </c>
    </row>
    <row r="917" spans="1:13" x14ac:dyDescent="0.25">
      <c r="A917" s="44"/>
      <c r="B917" s="23"/>
      <c r="C917" s="45" t="str">
        <f>IF($B917="","",IFERROR(INDEX(Contratos!$G$5:$G$204,MATCH($B917,Contratos!$A$5:$A$204,0)),""))</f>
        <v/>
      </c>
      <c r="D917" s="26"/>
      <c r="E917" s="45" t="str">
        <f>IF($B917="","",N($C917)+N($D917))</f>
        <v/>
      </c>
      <c r="F917" s="25"/>
      <c r="G917" s="30" t="str">
        <f>IF($M917="","",MAX(0,IF($F917="",TODAY(),$F917)-$M917))</f>
        <v/>
      </c>
      <c r="H917" s="45" t="str">
        <f>IF($B917="","",IF(N($G917)=0,0,ROUND(N($C917)*IFERROR(INDEX(Contratos!$O$5:$O$204,MATCH($B917,Contratos!$A$5:$A$204,0)),0)*$G917,0)))</f>
        <v/>
      </c>
      <c r="I917" s="26"/>
      <c r="J917" s="45" t="str">
        <f>IF($B917="","",N($E917)+N($H917)-N($I917))</f>
        <v/>
      </c>
      <c r="K917" s="46" t="str">
        <f>IF($B917="","",IF(N($I917)&lt;=0,"Pendiente",IF(N($J917)&lt;=0,"Pagado","Parcial")))</f>
        <v/>
      </c>
      <c r="L917" s="45" t="str">
        <f>IF($B917="","",MIN(N($I917),N($C917)+N($H917)))</f>
        <v/>
      </c>
      <c r="M917" s="33" t="str">
        <f>IF(OR($A917="",$B917=""),"",IFERROR(IF(N(INDEX(Contratos!$N$5:$N$204,MATCH($B917,Contratos!$A$5:$A$204,0)))&lt;1,"",DATE(YEAR($A917),MONTH($A917),MIN(INDEX(Contratos!$N$5:$N$204,MATCH($B917,Contratos!$A$5:$A$204,0)),DAY(EOMONTH($A917,0))))),""))</f>
        <v/>
      </c>
    </row>
    <row r="918" spans="1:13" x14ac:dyDescent="0.25">
      <c r="A918" s="47"/>
      <c r="B918" s="36"/>
      <c r="C918" s="45" t="str">
        <f>IF($B918="","",IFERROR(INDEX(Contratos!$G$5:$G$204,MATCH($B918,Contratos!$A$5:$A$204,0)),""))</f>
        <v/>
      </c>
      <c r="D918" s="39"/>
      <c r="E918" s="45" t="str">
        <f>IF($B918="","",N($C918)+N($D918))</f>
        <v/>
      </c>
      <c r="F918" s="38"/>
      <c r="G918" s="30" t="str">
        <f>IF($M918="","",MAX(0,IF($F918="",TODAY(),$F918)-$M918))</f>
        <v/>
      </c>
      <c r="H918" s="45" t="str">
        <f>IF($B918="","",IF(N($G918)=0,0,ROUND(N($C918)*IFERROR(INDEX(Contratos!$O$5:$O$204,MATCH($B918,Contratos!$A$5:$A$204,0)),0)*$G918,0)))</f>
        <v/>
      </c>
      <c r="I918" s="39"/>
      <c r="J918" s="45" t="str">
        <f>IF($B918="","",N($E918)+N($H918)-N($I918))</f>
        <v/>
      </c>
      <c r="K918" s="46" t="str">
        <f>IF($B918="","",IF(N($I918)&lt;=0,"Pendiente",IF(N($J918)&lt;=0,"Pagado","Parcial")))</f>
        <v/>
      </c>
      <c r="L918" s="45" t="str">
        <f>IF($B918="","",MIN(N($I918),N($C918)+N($H918)))</f>
        <v/>
      </c>
      <c r="M918" s="33" t="str">
        <f>IF(OR($A918="",$B918=""),"",IFERROR(IF(N(INDEX(Contratos!$N$5:$N$204,MATCH($B918,Contratos!$A$5:$A$204,0)))&lt;1,"",DATE(YEAR($A918),MONTH($A918),MIN(INDEX(Contratos!$N$5:$N$204,MATCH($B918,Contratos!$A$5:$A$204,0)),DAY(EOMONTH($A918,0))))),""))</f>
        <v/>
      </c>
    </row>
    <row r="919" spans="1:13" x14ac:dyDescent="0.25">
      <c r="A919" s="44"/>
      <c r="B919" s="23"/>
      <c r="C919" s="45" t="str">
        <f>IF($B919="","",IFERROR(INDEX(Contratos!$G$5:$G$204,MATCH($B919,Contratos!$A$5:$A$204,0)),""))</f>
        <v/>
      </c>
      <c r="D919" s="26"/>
      <c r="E919" s="45" t="str">
        <f>IF($B919="","",N($C919)+N($D919))</f>
        <v/>
      </c>
      <c r="F919" s="25"/>
      <c r="G919" s="30" t="str">
        <f>IF($M919="","",MAX(0,IF($F919="",TODAY(),$F919)-$M919))</f>
        <v/>
      </c>
      <c r="H919" s="45" t="str">
        <f>IF($B919="","",IF(N($G919)=0,0,ROUND(N($C919)*IFERROR(INDEX(Contratos!$O$5:$O$204,MATCH($B919,Contratos!$A$5:$A$204,0)),0)*$G919,0)))</f>
        <v/>
      </c>
      <c r="I919" s="26"/>
      <c r="J919" s="45" t="str">
        <f>IF($B919="","",N($E919)+N($H919)-N($I919))</f>
        <v/>
      </c>
      <c r="K919" s="46" t="str">
        <f>IF($B919="","",IF(N($I919)&lt;=0,"Pendiente",IF(N($J919)&lt;=0,"Pagado","Parcial")))</f>
        <v/>
      </c>
      <c r="L919" s="45" t="str">
        <f>IF($B919="","",MIN(N($I919),N($C919)+N($H919)))</f>
        <v/>
      </c>
      <c r="M919" s="33" t="str">
        <f>IF(OR($A919="",$B919=""),"",IFERROR(IF(N(INDEX(Contratos!$N$5:$N$204,MATCH($B919,Contratos!$A$5:$A$204,0)))&lt;1,"",DATE(YEAR($A919),MONTH($A919),MIN(INDEX(Contratos!$N$5:$N$204,MATCH($B919,Contratos!$A$5:$A$204,0)),DAY(EOMONTH($A919,0))))),""))</f>
        <v/>
      </c>
    </row>
    <row r="920" spans="1:13" x14ac:dyDescent="0.25">
      <c r="A920" s="47"/>
      <c r="B920" s="36"/>
      <c r="C920" s="45" t="str">
        <f>IF($B920="","",IFERROR(INDEX(Contratos!$G$5:$G$204,MATCH($B920,Contratos!$A$5:$A$204,0)),""))</f>
        <v/>
      </c>
      <c r="D920" s="39"/>
      <c r="E920" s="45" t="str">
        <f>IF($B920="","",N($C920)+N($D920))</f>
        <v/>
      </c>
      <c r="F920" s="38"/>
      <c r="G920" s="30" t="str">
        <f>IF($M920="","",MAX(0,IF($F920="",TODAY(),$F920)-$M920))</f>
        <v/>
      </c>
      <c r="H920" s="45" t="str">
        <f>IF($B920="","",IF(N($G920)=0,0,ROUND(N($C920)*IFERROR(INDEX(Contratos!$O$5:$O$204,MATCH($B920,Contratos!$A$5:$A$204,0)),0)*$G920,0)))</f>
        <v/>
      </c>
      <c r="I920" s="39"/>
      <c r="J920" s="45" t="str">
        <f>IF($B920="","",N($E920)+N($H920)-N($I920))</f>
        <v/>
      </c>
      <c r="K920" s="46" t="str">
        <f>IF($B920="","",IF(N($I920)&lt;=0,"Pendiente",IF(N($J920)&lt;=0,"Pagado","Parcial")))</f>
        <v/>
      </c>
      <c r="L920" s="45" t="str">
        <f>IF($B920="","",MIN(N($I920),N($C920)+N($H920)))</f>
        <v/>
      </c>
      <c r="M920" s="33" t="str">
        <f>IF(OR($A920="",$B920=""),"",IFERROR(IF(N(INDEX(Contratos!$N$5:$N$204,MATCH($B920,Contratos!$A$5:$A$204,0)))&lt;1,"",DATE(YEAR($A920),MONTH($A920),MIN(INDEX(Contratos!$N$5:$N$204,MATCH($B920,Contratos!$A$5:$A$204,0)),DAY(EOMONTH($A920,0))))),""))</f>
        <v/>
      </c>
    </row>
    <row r="921" spans="1:13" x14ac:dyDescent="0.25">
      <c r="A921" s="44"/>
      <c r="B921" s="23"/>
      <c r="C921" s="45" t="str">
        <f>IF($B921="","",IFERROR(INDEX(Contratos!$G$5:$G$204,MATCH($B921,Contratos!$A$5:$A$204,0)),""))</f>
        <v/>
      </c>
      <c r="D921" s="26"/>
      <c r="E921" s="45" t="str">
        <f>IF($B921="","",N($C921)+N($D921))</f>
        <v/>
      </c>
      <c r="F921" s="25"/>
      <c r="G921" s="30" t="str">
        <f>IF($M921="","",MAX(0,IF($F921="",TODAY(),$F921)-$M921))</f>
        <v/>
      </c>
      <c r="H921" s="45" t="str">
        <f>IF($B921="","",IF(N($G921)=0,0,ROUND(N($C921)*IFERROR(INDEX(Contratos!$O$5:$O$204,MATCH($B921,Contratos!$A$5:$A$204,0)),0)*$G921,0)))</f>
        <v/>
      </c>
      <c r="I921" s="26"/>
      <c r="J921" s="45" t="str">
        <f>IF($B921="","",N($E921)+N($H921)-N($I921))</f>
        <v/>
      </c>
      <c r="K921" s="46" t="str">
        <f>IF($B921="","",IF(N($I921)&lt;=0,"Pendiente",IF(N($J921)&lt;=0,"Pagado","Parcial")))</f>
        <v/>
      </c>
      <c r="L921" s="45" t="str">
        <f>IF($B921="","",MIN(N($I921),N($C921)+N($H921)))</f>
        <v/>
      </c>
      <c r="M921" s="33" t="str">
        <f>IF(OR($A921="",$B921=""),"",IFERROR(IF(N(INDEX(Contratos!$N$5:$N$204,MATCH($B921,Contratos!$A$5:$A$204,0)))&lt;1,"",DATE(YEAR($A921),MONTH($A921),MIN(INDEX(Contratos!$N$5:$N$204,MATCH($B921,Contratos!$A$5:$A$204,0)),DAY(EOMONTH($A921,0))))),""))</f>
        <v/>
      </c>
    </row>
    <row r="922" spans="1:13" x14ac:dyDescent="0.25">
      <c r="A922" s="47"/>
      <c r="B922" s="36"/>
      <c r="C922" s="45" t="str">
        <f>IF($B922="","",IFERROR(INDEX(Contratos!$G$5:$G$204,MATCH($B922,Contratos!$A$5:$A$204,0)),""))</f>
        <v/>
      </c>
      <c r="D922" s="39"/>
      <c r="E922" s="45" t="str">
        <f>IF($B922="","",N($C922)+N($D922))</f>
        <v/>
      </c>
      <c r="F922" s="38"/>
      <c r="G922" s="30" t="str">
        <f>IF($M922="","",MAX(0,IF($F922="",TODAY(),$F922)-$M922))</f>
        <v/>
      </c>
      <c r="H922" s="45" t="str">
        <f>IF($B922="","",IF(N($G922)=0,0,ROUND(N($C922)*IFERROR(INDEX(Contratos!$O$5:$O$204,MATCH($B922,Contratos!$A$5:$A$204,0)),0)*$G922,0)))</f>
        <v/>
      </c>
      <c r="I922" s="39"/>
      <c r="J922" s="45" t="str">
        <f>IF($B922="","",N($E922)+N($H922)-N($I922))</f>
        <v/>
      </c>
      <c r="K922" s="46" t="str">
        <f>IF($B922="","",IF(N($I922)&lt;=0,"Pendiente",IF(N($J922)&lt;=0,"Pagado","Parcial")))</f>
        <v/>
      </c>
      <c r="L922" s="45" t="str">
        <f>IF($B922="","",MIN(N($I922),N($C922)+N($H922)))</f>
        <v/>
      </c>
      <c r="M922" s="33" t="str">
        <f>IF(OR($A922="",$B922=""),"",IFERROR(IF(N(INDEX(Contratos!$N$5:$N$204,MATCH($B922,Contratos!$A$5:$A$204,0)))&lt;1,"",DATE(YEAR($A922),MONTH($A922),MIN(INDEX(Contratos!$N$5:$N$204,MATCH($B922,Contratos!$A$5:$A$204,0)),DAY(EOMONTH($A922,0))))),""))</f>
        <v/>
      </c>
    </row>
    <row r="923" spans="1:13" x14ac:dyDescent="0.25">
      <c r="A923" s="44"/>
      <c r="B923" s="23"/>
      <c r="C923" s="45" t="str">
        <f>IF($B923="","",IFERROR(INDEX(Contratos!$G$5:$G$204,MATCH($B923,Contratos!$A$5:$A$204,0)),""))</f>
        <v/>
      </c>
      <c r="D923" s="26"/>
      <c r="E923" s="45" t="str">
        <f>IF($B923="","",N($C923)+N($D923))</f>
        <v/>
      </c>
      <c r="F923" s="25"/>
      <c r="G923" s="30" t="str">
        <f>IF($M923="","",MAX(0,IF($F923="",TODAY(),$F923)-$M923))</f>
        <v/>
      </c>
      <c r="H923" s="45" t="str">
        <f>IF($B923="","",IF(N($G923)=0,0,ROUND(N($C923)*IFERROR(INDEX(Contratos!$O$5:$O$204,MATCH($B923,Contratos!$A$5:$A$204,0)),0)*$G923,0)))</f>
        <v/>
      </c>
      <c r="I923" s="26"/>
      <c r="J923" s="45" t="str">
        <f>IF($B923="","",N($E923)+N($H923)-N($I923))</f>
        <v/>
      </c>
      <c r="K923" s="46" t="str">
        <f>IF($B923="","",IF(N($I923)&lt;=0,"Pendiente",IF(N($J923)&lt;=0,"Pagado","Parcial")))</f>
        <v/>
      </c>
      <c r="L923" s="45" t="str">
        <f>IF($B923="","",MIN(N($I923),N($C923)+N($H923)))</f>
        <v/>
      </c>
      <c r="M923" s="33" t="str">
        <f>IF(OR($A923="",$B923=""),"",IFERROR(IF(N(INDEX(Contratos!$N$5:$N$204,MATCH($B923,Contratos!$A$5:$A$204,0)))&lt;1,"",DATE(YEAR($A923),MONTH($A923),MIN(INDEX(Contratos!$N$5:$N$204,MATCH($B923,Contratos!$A$5:$A$204,0)),DAY(EOMONTH($A923,0))))),""))</f>
        <v/>
      </c>
    </row>
    <row r="924" spans="1:13" x14ac:dyDescent="0.25">
      <c r="A924" s="47"/>
      <c r="B924" s="36"/>
      <c r="C924" s="45" t="str">
        <f>IF($B924="","",IFERROR(INDEX(Contratos!$G$5:$G$204,MATCH($B924,Contratos!$A$5:$A$204,0)),""))</f>
        <v/>
      </c>
      <c r="D924" s="39"/>
      <c r="E924" s="45" t="str">
        <f>IF($B924="","",N($C924)+N($D924))</f>
        <v/>
      </c>
      <c r="F924" s="38"/>
      <c r="G924" s="30" t="str">
        <f>IF($M924="","",MAX(0,IF($F924="",TODAY(),$F924)-$M924))</f>
        <v/>
      </c>
      <c r="H924" s="45" t="str">
        <f>IF($B924="","",IF(N($G924)=0,0,ROUND(N($C924)*IFERROR(INDEX(Contratos!$O$5:$O$204,MATCH($B924,Contratos!$A$5:$A$204,0)),0)*$G924,0)))</f>
        <v/>
      </c>
      <c r="I924" s="39"/>
      <c r="J924" s="45" t="str">
        <f>IF($B924="","",N($E924)+N($H924)-N($I924))</f>
        <v/>
      </c>
      <c r="K924" s="46" t="str">
        <f>IF($B924="","",IF(N($I924)&lt;=0,"Pendiente",IF(N($J924)&lt;=0,"Pagado","Parcial")))</f>
        <v/>
      </c>
      <c r="L924" s="45" t="str">
        <f>IF($B924="","",MIN(N($I924),N($C924)+N($H924)))</f>
        <v/>
      </c>
      <c r="M924" s="33" t="str">
        <f>IF(OR($A924="",$B924=""),"",IFERROR(IF(N(INDEX(Contratos!$N$5:$N$204,MATCH($B924,Contratos!$A$5:$A$204,0)))&lt;1,"",DATE(YEAR($A924),MONTH($A924),MIN(INDEX(Contratos!$N$5:$N$204,MATCH($B924,Contratos!$A$5:$A$204,0)),DAY(EOMONTH($A924,0))))),""))</f>
        <v/>
      </c>
    </row>
    <row r="925" spans="1:13" x14ac:dyDescent="0.25">
      <c r="A925" s="44"/>
      <c r="B925" s="23"/>
      <c r="C925" s="45" t="str">
        <f>IF($B925="","",IFERROR(INDEX(Contratos!$G$5:$G$204,MATCH($B925,Contratos!$A$5:$A$204,0)),""))</f>
        <v/>
      </c>
      <c r="D925" s="26"/>
      <c r="E925" s="45" t="str">
        <f>IF($B925="","",N($C925)+N($D925))</f>
        <v/>
      </c>
      <c r="F925" s="25"/>
      <c r="G925" s="30" t="str">
        <f>IF($M925="","",MAX(0,IF($F925="",TODAY(),$F925)-$M925))</f>
        <v/>
      </c>
      <c r="H925" s="45" t="str">
        <f>IF($B925="","",IF(N($G925)=0,0,ROUND(N($C925)*IFERROR(INDEX(Contratos!$O$5:$O$204,MATCH($B925,Contratos!$A$5:$A$204,0)),0)*$G925,0)))</f>
        <v/>
      </c>
      <c r="I925" s="26"/>
      <c r="J925" s="45" t="str">
        <f>IF($B925="","",N($E925)+N($H925)-N($I925))</f>
        <v/>
      </c>
      <c r="K925" s="46" t="str">
        <f>IF($B925="","",IF(N($I925)&lt;=0,"Pendiente",IF(N($J925)&lt;=0,"Pagado","Parcial")))</f>
        <v/>
      </c>
      <c r="L925" s="45" t="str">
        <f>IF($B925="","",MIN(N($I925),N($C925)+N($H925)))</f>
        <v/>
      </c>
      <c r="M925" s="33" t="str">
        <f>IF(OR($A925="",$B925=""),"",IFERROR(IF(N(INDEX(Contratos!$N$5:$N$204,MATCH($B925,Contratos!$A$5:$A$204,0)))&lt;1,"",DATE(YEAR($A925),MONTH($A925),MIN(INDEX(Contratos!$N$5:$N$204,MATCH($B925,Contratos!$A$5:$A$204,0)),DAY(EOMONTH($A925,0))))),""))</f>
        <v/>
      </c>
    </row>
    <row r="926" spans="1:13" x14ac:dyDescent="0.25">
      <c r="A926" s="47"/>
      <c r="B926" s="36"/>
      <c r="C926" s="45" t="str">
        <f>IF($B926="","",IFERROR(INDEX(Contratos!$G$5:$G$204,MATCH($B926,Contratos!$A$5:$A$204,0)),""))</f>
        <v/>
      </c>
      <c r="D926" s="39"/>
      <c r="E926" s="45" t="str">
        <f>IF($B926="","",N($C926)+N($D926))</f>
        <v/>
      </c>
      <c r="F926" s="38"/>
      <c r="G926" s="30" t="str">
        <f>IF($M926="","",MAX(0,IF($F926="",TODAY(),$F926)-$M926))</f>
        <v/>
      </c>
      <c r="H926" s="45" t="str">
        <f>IF($B926="","",IF(N($G926)=0,0,ROUND(N($C926)*IFERROR(INDEX(Contratos!$O$5:$O$204,MATCH($B926,Contratos!$A$5:$A$204,0)),0)*$G926,0)))</f>
        <v/>
      </c>
      <c r="I926" s="39"/>
      <c r="J926" s="45" t="str">
        <f>IF($B926="","",N($E926)+N($H926)-N($I926))</f>
        <v/>
      </c>
      <c r="K926" s="46" t="str">
        <f>IF($B926="","",IF(N($I926)&lt;=0,"Pendiente",IF(N($J926)&lt;=0,"Pagado","Parcial")))</f>
        <v/>
      </c>
      <c r="L926" s="45" t="str">
        <f>IF($B926="","",MIN(N($I926),N($C926)+N($H926)))</f>
        <v/>
      </c>
      <c r="M926" s="33" t="str">
        <f>IF(OR($A926="",$B926=""),"",IFERROR(IF(N(INDEX(Contratos!$N$5:$N$204,MATCH($B926,Contratos!$A$5:$A$204,0)))&lt;1,"",DATE(YEAR($A926),MONTH($A926),MIN(INDEX(Contratos!$N$5:$N$204,MATCH($B926,Contratos!$A$5:$A$204,0)),DAY(EOMONTH($A926,0))))),""))</f>
        <v/>
      </c>
    </row>
    <row r="927" spans="1:13" x14ac:dyDescent="0.25">
      <c r="A927" s="44"/>
      <c r="B927" s="23"/>
      <c r="C927" s="45" t="str">
        <f>IF($B927="","",IFERROR(INDEX(Contratos!$G$5:$G$204,MATCH($B927,Contratos!$A$5:$A$204,0)),""))</f>
        <v/>
      </c>
      <c r="D927" s="26"/>
      <c r="E927" s="45" t="str">
        <f>IF($B927="","",N($C927)+N($D927))</f>
        <v/>
      </c>
      <c r="F927" s="25"/>
      <c r="G927" s="30" t="str">
        <f>IF($M927="","",MAX(0,IF($F927="",TODAY(),$F927)-$M927))</f>
        <v/>
      </c>
      <c r="H927" s="45" t="str">
        <f>IF($B927="","",IF(N($G927)=0,0,ROUND(N($C927)*IFERROR(INDEX(Contratos!$O$5:$O$204,MATCH($B927,Contratos!$A$5:$A$204,0)),0)*$G927,0)))</f>
        <v/>
      </c>
      <c r="I927" s="26"/>
      <c r="J927" s="45" t="str">
        <f>IF($B927="","",N($E927)+N($H927)-N($I927))</f>
        <v/>
      </c>
      <c r="K927" s="46" t="str">
        <f>IF($B927="","",IF(N($I927)&lt;=0,"Pendiente",IF(N($J927)&lt;=0,"Pagado","Parcial")))</f>
        <v/>
      </c>
      <c r="L927" s="45" t="str">
        <f>IF($B927="","",MIN(N($I927),N($C927)+N($H927)))</f>
        <v/>
      </c>
      <c r="M927" s="33" t="str">
        <f>IF(OR($A927="",$B927=""),"",IFERROR(IF(N(INDEX(Contratos!$N$5:$N$204,MATCH($B927,Contratos!$A$5:$A$204,0)))&lt;1,"",DATE(YEAR($A927),MONTH($A927),MIN(INDEX(Contratos!$N$5:$N$204,MATCH($B927,Contratos!$A$5:$A$204,0)),DAY(EOMONTH($A927,0))))),""))</f>
        <v/>
      </c>
    </row>
    <row r="928" spans="1:13" x14ac:dyDescent="0.25">
      <c r="A928" s="47"/>
      <c r="B928" s="36"/>
      <c r="C928" s="45" t="str">
        <f>IF($B928="","",IFERROR(INDEX(Contratos!$G$5:$G$204,MATCH($B928,Contratos!$A$5:$A$204,0)),""))</f>
        <v/>
      </c>
      <c r="D928" s="39"/>
      <c r="E928" s="45" t="str">
        <f>IF($B928="","",N($C928)+N($D928))</f>
        <v/>
      </c>
      <c r="F928" s="38"/>
      <c r="G928" s="30" t="str">
        <f>IF($M928="","",MAX(0,IF($F928="",TODAY(),$F928)-$M928))</f>
        <v/>
      </c>
      <c r="H928" s="45" t="str">
        <f>IF($B928="","",IF(N($G928)=0,0,ROUND(N($C928)*IFERROR(INDEX(Contratos!$O$5:$O$204,MATCH($B928,Contratos!$A$5:$A$204,0)),0)*$G928,0)))</f>
        <v/>
      </c>
      <c r="I928" s="39"/>
      <c r="J928" s="45" t="str">
        <f>IF($B928="","",N($E928)+N($H928)-N($I928))</f>
        <v/>
      </c>
      <c r="K928" s="46" t="str">
        <f>IF($B928="","",IF(N($I928)&lt;=0,"Pendiente",IF(N($J928)&lt;=0,"Pagado","Parcial")))</f>
        <v/>
      </c>
      <c r="L928" s="45" t="str">
        <f>IF($B928="","",MIN(N($I928),N($C928)+N($H928)))</f>
        <v/>
      </c>
      <c r="M928" s="33" t="str">
        <f>IF(OR($A928="",$B928=""),"",IFERROR(IF(N(INDEX(Contratos!$N$5:$N$204,MATCH($B928,Contratos!$A$5:$A$204,0)))&lt;1,"",DATE(YEAR($A928),MONTH($A928),MIN(INDEX(Contratos!$N$5:$N$204,MATCH($B928,Contratos!$A$5:$A$204,0)),DAY(EOMONTH($A928,0))))),""))</f>
        <v/>
      </c>
    </row>
    <row r="929" spans="1:13" x14ac:dyDescent="0.25">
      <c r="A929" s="44"/>
      <c r="B929" s="23"/>
      <c r="C929" s="45" t="str">
        <f>IF($B929="","",IFERROR(INDEX(Contratos!$G$5:$G$204,MATCH($B929,Contratos!$A$5:$A$204,0)),""))</f>
        <v/>
      </c>
      <c r="D929" s="26"/>
      <c r="E929" s="45" t="str">
        <f>IF($B929="","",N($C929)+N($D929))</f>
        <v/>
      </c>
      <c r="F929" s="25"/>
      <c r="G929" s="30" t="str">
        <f>IF($M929="","",MAX(0,IF($F929="",TODAY(),$F929)-$M929))</f>
        <v/>
      </c>
      <c r="H929" s="45" t="str">
        <f>IF($B929="","",IF(N($G929)=0,0,ROUND(N($C929)*IFERROR(INDEX(Contratos!$O$5:$O$204,MATCH($B929,Contratos!$A$5:$A$204,0)),0)*$G929,0)))</f>
        <v/>
      </c>
      <c r="I929" s="26"/>
      <c r="J929" s="45" t="str">
        <f>IF($B929="","",N($E929)+N($H929)-N($I929))</f>
        <v/>
      </c>
      <c r="K929" s="46" t="str">
        <f>IF($B929="","",IF(N($I929)&lt;=0,"Pendiente",IF(N($J929)&lt;=0,"Pagado","Parcial")))</f>
        <v/>
      </c>
      <c r="L929" s="45" t="str">
        <f>IF($B929="","",MIN(N($I929),N($C929)+N($H929)))</f>
        <v/>
      </c>
      <c r="M929" s="33" t="str">
        <f>IF(OR($A929="",$B929=""),"",IFERROR(IF(N(INDEX(Contratos!$N$5:$N$204,MATCH($B929,Contratos!$A$5:$A$204,0)))&lt;1,"",DATE(YEAR($A929),MONTH($A929),MIN(INDEX(Contratos!$N$5:$N$204,MATCH($B929,Contratos!$A$5:$A$204,0)),DAY(EOMONTH($A929,0))))),""))</f>
        <v/>
      </c>
    </row>
    <row r="930" spans="1:13" x14ac:dyDescent="0.25">
      <c r="A930" s="47"/>
      <c r="B930" s="36"/>
      <c r="C930" s="45" t="str">
        <f>IF($B930="","",IFERROR(INDEX(Contratos!$G$5:$G$204,MATCH($B930,Contratos!$A$5:$A$204,0)),""))</f>
        <v/>
      </c>
      <c r="D930" s="39"/>
      <c r="E930" s="45" t="str">
        <f>IF($B930="","",N($C930)+N($D930))</f>
        <v/>
      </c>
      <c r="F930" s="38"/>
      <c r="G930" s="30" t="str">
        <f>IF($M930="","",MAX(0,IF($F930="",TODAY(),$F930)-$M930))</f>
        <v/>
      </c>
      <c r="H930" s="45" t="str">
        <f>IF($B930="","",IF(N($G930)=0,0,ROUND(N($C930)*IFERROR(INDEX(Contratos!$O$5:$O$204,MATCH($B930,Contratos!$A$5:$A$204,0)),0)*$G930,0)))</f>
        <v/>
      </c>
      <c r="I930" s="39"/>
      <c r="J930" s="45" t="str">
        <f>IF($B930="","",N($E930)+N($H930)-N($I930))</f>
        <v/>
      </c>
      <c r="K930" s="46" t="str">
        <f>IF($B930="","",IF(N($I930)&lt;=0,"Pendiente",IF(N($J930)&lt;=0,"Pagado","Parcial")))</f>
        <v/>
      </c>
      <c r="L930" s="45" t="str">
        <f>IF($B930="","",MIN(N($I930),N($C930)+N($H930)))</f>
        <v/>
      </c>
      <c r="M930" s="33" t="str">
        <f>IF(OR($A930="",$B930=""),"",IFERROR(IF(N(INDEX(Contratos!$N$5:$N$204,MATCH($B930,Contratos!$A$5:$A$204,0)))&lt;1,"",DATE(YEAR($A930),MONTH($A930),MIN(INDEX(Contratos!$N$5:$N$204,MATCH($B930,Contratos!$A$5:$A$204,0)),DAY(EOMONTH($A930,0))))),""))</f>
        <v/>
      </c>
    </row>
    <row r="931" spans="1:13" x14ac:dyDescent="0.25">
      <c r="A931" s="44"/>
      <c r="B931" s="23"/>
      <c r="C931" s="45" t="str">
        <f>IF($B931="","",IFERROR(INDEX(Contratos!$G$5:$G$204,MATCH($B931,Contratos!$A$5:$A$204,0)),""))</f>
        <v/>
      </c>
      <c r="D931" s="26"/>
      <c r="E931" s="45" t="str">
        <f>IF($B931="","",N($C931)+N($D931))</f>
        <v/>
      </c>
      <c r="F931" s="25"/>
      <c r="G931" s="30" t="str">
        <f>IF($M931="","",MAX(0,IF($F931="",TODAY(),$F931)-$M931))</f>
        <v/>
      </c>
      <c r="H931" s="45" t="str">
        <f>IF($B931="","",IF(N($G931)=0,0,ROUND(N($C931)*IFERROR(INDEX(Contratos!$O$5:$O$204,MATCH($B931,Contratos!$A$5:$A$204,0)),0)*$G931,0)))</f>
        <v/>
      </c>
      <c r="I931" s="26"/>
      <c r="J931" s="45" t="str">
        <f>IF($B931="","",N($E931)+N($H931)-N($I931))</f>
        <v/>
      </c>
      <c r="K931" s="46" t="str">
        <f>IF($B931="","",IF(N($I931)&lt;=0,"Pendiente",IF(N($J931)&lt;=0,"Pagado","Parcial")))</f>
        <v/>
      </c>
      <c r="L931" s="45" t="str">
        <f>IF($B931="","",MIN(N($I931),N($C931)+N($H931)))</f>
        <v/>
      </c>
      <c r="M931" s="33" t="str">
        <f>IF(OR($A931="",$B931=""),"",IFERROR(IF(N(INDEX(Contratos!$N$5:$N$204,MATCH($B931,Contratos!$A$5:$A$204,0)))&lt;1,"",DATE(YEAR($A931),MONTH($A931),MIN(INDEX(Contratos!$N$5:$N$204,MATCH($B931,Contratos!$A$5:$A$204,0)),DAY(EOMONTH($A931,0))))),""))</f>
        <v/>
      </c>
    </row>
    <row r="932" spans="1:13" x14ac:dyDescent="0.25">
      <c r="A932" s="47"/>
      <c r="B932" s="36"/>
      <c r="C932" s="45" t="str">
        <f>IF($B932="","",IFERROR(INDEX(Contratos!$G$5:$G$204,MATCH($B932,Contratos!$A$5:$A$204,0)),""))</f>
        <v/>
      </c>
      <c r="D932" s="39"/>
      <c r="E932" s="45" t="str">
        <f>IF($B932="","",N($C932)+N($D932))</f>
        <v/>
      </c>
      <c r="F932" s="38"/>
      <c r="G932" s="30" t="str">
        <f>IF($M932="","",MAX(0,IF($F932="",TODAY(),$F932)-$M932))</f>
        <v/>
      </c>
      <c r="H932" s="45" t="str">
        <f>IF($B932="","",IF(N($G932)=0,0,ROUND(N($C932)*IFERROR(INDEX(Contratos!$O$5:$O$204,MATCH($B932,Contratos!$A$5:$A$204,0)),0)*$G932,0)))</f>
        <v/>
      </c>
      <c r="I932" s="39"/>
      <c r="J932" s="45" t="str">
        <f>IF($B932="","",N($E932)+N($H932)-N($I932))</f>
        <v/>
      </c>
      <c r="K932" s="46" t="str">
        <f>IF($B932="","",IF(N($I932)&lt;=0,"Pendiente",IF(N($J932)&lt;=0,"Pagado","Parcial")))</f>
        <v/>
      </c>
      <c r="L932" s="45" t="str">
        <f>IF($B932="","",MIN(N($I932),N($C932)+N($H932)))</f>
        <v/>
      </c>
      <c r="M932" s="33" t="str">
        <f>IF(OR($A932="",$B932=""),"",IFERROR(IF(N(INDEX(Contratos!$N$5:$N$204,MATCH($B932,Contratos!$A$5:$A$204,0)))&lt;1,"",DATE(YEAR($A932),MONTH($A932),MIN(INDEX(Contratos!$N$5:$N$204,MATCH($B932,Contratos!$A$5:$A$204,0)),DAY(EOMONTH($A932,0))))),""))</f>
        <v/>
      </c>
    </row>
    <row r="933" spans="1:13" x14ac:dyDescent="0.25">
      <c r="A933" s="44"/>
      <c r="B933" s="23"/>
      <c r="C933" s="45" t="str">
        <f>IF($B933="","",IFERROR(INDEX(Contratos!$G$5:$G$204,MATCH($B933,Contratos!$A$5:$A$204,0)),""))</f>
        <v/>
      </c>
      <c r="D933" s="26"/>
      <c r="E933" s="45" t="str">
        <f>IF($B933="","",N($C933)+N($D933))</f>
        <v/>
      </c>
      <c r="F933" s="25"/>
      <c r="G933" s="30" t="str">
        <f>IF($M933="","",MAX(0,IF($F933="",TODAY(),$F933)-$M933))</f>
        <v/>
      </c>
      <c r="H933" s="45" t="str">
        <f>IF($B933="","",IF(N($G933)=0,0,ROUND(N($C933)*IFERROR(INDEX(Contratos!$O$5:$O$204,MATCH($B933,Contratos!$A$5:$A$204,0)),0)*$G933,0)))</f>
        <v/>
      </c>
      <c r="I933" s="26"/>
      <c r="J933" s="45" t="str">
        <f>IF($B933="","",N($E933)+N($H933)-N($I933))</f>
        <v/>
      </c>
      <c r="K933" s="46" t="str">
        <f>IF($B933="","",IF(N($I933)&lt;=0,"Pendiente",IF(N($J933)&lt;=0,"Pagado","Parcial")))</f>
        <v/>
      </c>
      <c r="L933" s="45" t="str">
        <f>IF($B933="","",MIN(N($I933),N($C933)+N($H933)))</f>
        <v/>
      </c>
      <c r="M933" s="33" t="str">
        <f>IF(OR($A933="",$B933=""),"",IFERROR(IF(N(INDEX(Contratos!$N$5:$N$204,MATCH($B933,Contratos!$A$5:$A$204,0)))&lt;1,"",DATE(YEAR($A933),MONTH($A933),MIN(INDEX(Contratos!$N$5:$N$204,MATCH($B933,Contratos!$A$5:$A$204,0)),DAY(EOMONTH($A933,0))))),""))</f>
        <v/>
      </c>
    </row>
    <row r="934" spans="1:13" x14ac:dyDescent="0.25">
      <c r="A934" s="47"/>
      <c r="B934" s="36"/>
      <c r="C934" s="45" t="str">
        <f>IF($B934="","",IFERROR(INDEX(Contratos!$G$5:$G$204,MATCH($B934,Contratos!$A$5:$A$204,0)),""))</f>
        <v/>
      </c>
      <c r="D934" s="39"/>
      <c r="E934" s="45" t="str">
        <f>IF($B934="","",N($C934)+N($D934))</f>
        <v/>
      </c>
      <c r="F934" s="38"/>
      <c r="G934" s="30" t="str">
        <f>IF($M934="","",MAX(0,IF($F934="",TODAY(),$F934)-$M934))</f>
        <v/>
      </c>
      <c r="H934" s="45" t="str">
        <f>IF($B934="","",IF(N($G934)=0,0,ROUND(N($C934)*IFERROR(INDEX(Contratos!$O$5:$O$204,MATCH($B934,Contratos!$A$5:$A$204,0)),0)*$G934,0)))</f>
        <v/>
      </c>
      <c r="I934" s="39"/>
      <c r="J934" s="45" t="str">
        <f>IF($B934="","",N($E934)+N($H934)-N($I934))</f>
        <v/>
      </c>
      <c r="K934" s="46" t="str">
        <f>IF($B934="","",IF(N($I934)&lt;=0,"Pendiente",IF(N($J934)&lt;=0,"Pagado","Parcial")))</f>
        <v/>
      </c>
      <c r="L934" s="45" t="str">
        <f>IF($B934="","",MIN(N($I934),N($C934)+N($H934)))</f>
        <v/>
      </c>
      <c r="M934" s="33" t="str">
        <f>IF(OR($A934="",$B934=""),"",IFERROR(IF(N(INDEX(Contratos!$N$5:$N$204,MATCH($B934,Contratos!$A$5:$A$204,0)))&lt;1,"",DATE(YEAR($A934),MONTH($A934),MIN(INDEX(Contratos!$N$5:$N$204,MATCH($B934,Contratos!$A$5:$A$204,0)),DAY(EOMONTH($A934,0))))),""))</f>
        <v/>
      </c>
    </row>
    <row r="935" spans="1:13" x14ac:dyDescent="0.25">
      <c r="A935" s="44"/>
      <c r="B935" s="23"/>
      <c r="C935" s="45" t="str">
        <f>IF($B935="","",IFERROR(INDEX(Contratos!$G$5:$G$204,MATCH($B935,Contratos!$A$5:$A$204,0)),""))</f>
        <v/>
      </c>
      <c r="D935" s="26"/>
      <c r="E935" s="45" t="str">
        <f>IF($B935="","",N($C935)+N($D935))</f>
        <v/>
      </c>
      <c r="F935" s="25"/>
      <c r="G935" s="30" t="str">
        <f>IF($M935="","",MAX(0,IF($F935="",TODAY(),$F935)-$M935))</f>
        <v/>
      </c>
      <c r="H935" s="45" t="str">
        <f>IF($B935="","",IF(N($G935)=0,0,ROUND(N($C935)*IFERROR(INDEX(Contratos!$O$5:$O$204,MATCH($B935,Contratos!$A$5:$A$204,0)),0)*$G935,0)))</f>
        <v/>
      </c>
      <c r="I935" s="26"/>
      <c r="J935" s="45" t="str">
        <f>IF($B935="","",N($E935)+N($H935)-N($I935))</f>
        <v/>
      </c>
      <c r="K935" s="46" t="str">
        <f>IF($B935="","",IF(N($I935)&lt;=0,"Pendiente",IF(N($J935)&lt;=0,"Pagado","Parcial")))</f>
        <v/>
      </c>
      <c r="L935" s="45" t="str">
        <f>IF($B935="","",MIN(N($I935),N($C935)+N($H935)))</f>
        <v/>
      </c>
      <c r="M935" s="33" t="str">
        <f>IF(OR($A935="",$B935=""),"",IFERROR(IF(N(INDEX(Contratos!$N$5:$N$204,MATCH($B935,Contratos!$A$5:$A$204,0)))&lt;1,"",DATE(YEAR($A935),MONTH($A935),MIN(INDEX(Contratos!$N$5:$N$204,MATCH($B935,Contratos!$A$5:$A$204,0)),DAY(EOMONTH($A935,0))))),""))</f>
        <v/>
      </c>
    </row>
    <row r="936" spans="1:13" x14ac:dyDescent="0.25">
      <c r="A936" s="47"/>
      <c r="B936" s="36"/>
      <c r="C936" s="45" t="str">
        <f>IF($B936="","",IFERROR(INDEX(Contratos!$G$5:$G$204,MATCH($B936,Contratos!$A$5:$A$204,0)),""))</f>
        <v/>
      </c>
      <c r="D936" s="39"/>
      <c r="E936" s="45" t="str">
        <f>IF($B936="","",N($C936)+N($D936))</f>
        <v/>
      </c>
      <c r="F936" s="38"/>
      <c r="G936" s="30" t="str">
        <f>IF($M936="","",MAX(0,IF($F936="",TODAY(),$F936)-$M936))</f>
        <v/>
      </c>
      <c r="H936" s="45" t="str">
        <f>IF($B936="","",IF(N($G936)=0,0,ROUND(N($C936)*IFERROR(INDEX(Contratos!$O$5:$O$204,MATCH($B936,Contratos!$A$5:$A$204,0)),0)*$G936,0)))</f>
        <v/>
      </c>
      <c r="I936" s="39"/>
      <c r="J936" s="45" t="str">
        <f>IF($B936="","",N($E936)+N($H936)-N($I936))</f>
        <v/>
      </c>
      <c r="K936" s="46" t="str">
        <f>IF($B936="","",IF(N($I936)&lt;=0,"Pendiente",IF(N($J936)&lt;=0,"Pagado","Parcial")))</f>
        <v/>
      </c>
      <c r="L936" s="45" t="str">
        <f>IF($B936="","",MIN(N($I936),N($C936)+N($H936)))</f>
        <v/>
      </c>
      <c r="M936" s="33" t="str">
        <f>IF(OR($A936="",$B936=""),"",IFERROR(IF(N(INDEX(Contratos!$N$5:$N$204,MATCH($B936,Contratos!$A$5:$A$204,0)))&lt;1,"",DATE(YEAR($A936),MONTH($A936),MIN(INDEX(Contratos!$N$5:$N$204,MATCH($B936,Contratos!$A$5:$A$204,0)),DAY(EOMONTH($A936,0))))),""))</f>
        <v/>
      </c>
    </row>
    <row r="937" spans="1:13" x14ac:dyDescent="0.25">
      <c r="A937" s="44"/>
      <c r="B937" s="23"/>
      <c r="C937" s="45" t="str">
        <f>IF($B937="","",IFERROR(INDEX(Contratos!$G$5:$G$204,MATCH($B937,Contratos!$A$5:$A$204,0)),""))</f>
        <v/>
      </c>
      <c r="D937" s="26"/>
      <c r="E937" s="45" t="str">
        <f>IF($B937="","",N($C937)+N($D937))</f>
        <v/>
      </c>
      <c r="F937" s="25"/>
      <c r="G937" s="30" t="str">
        <f>IF($M937="","",MAX(0,IF($F937="",TODAY(),$F937)-$M937))</f>
        <v/>
      </c>
      <c r="H937" s="45" t="str">
        <f>IF($B937="","",IF(N($G937)=0,0,ROUND(N($C937)*IFERROR(INDEX(Contratos!$O$5:$O$204,MATCH($B937,Contratos!$A$5:$A$204,0)),0)*$G937,0)))</f>
        <v/>
      </c>
      <c r="I937" s="26"/>
      <c r="J937" s="45" t="str">
        <f>IF($B937="","",N($E937)+N($H937)-N($I937))</f>
        <v/>
      </c>
      <c r="K937" s="46" t="str">
        <f>IF($B937="","",IF(N($I937)&lt;=0,"Pendiente",IF(N($J937)&lt;=0,"Pagado","Parcial")))</f>
        <v/>
      </c>
      <c r="L937" s="45" t="str">
        <f>IF($B937="","",MIN(N($I937),N($C937)+N($H937)))</f>
        <v/>
      </c>
      <c r="M937" s="33" t="str">
        <f>IF(OR($A937="",$B937=""),"",IFERROR(IF(N(INDEX(Contratos!$N$5:$N$204,MATCH($B937,Contratos!$A$5:$A$204,0)))&lt;1,"",DATE(YEAR($A937),MONTH($A937),MIN(INDEX(Contratos!$N$5:$N$204,MATCH($B937,Contratos!$A$5:$A$204,0)),DAY(EOMONTH($A937,0))))),""))</f>
        <v/>
      </c>
    </row>
    <row r="938" spans="1:13" x14ac:dyDescent="0.25">
      <c r="A938" s="47"/>
      <c r="B938" s="36"/>
      <c r="C938" s="45" t="str">
        <f>IF($B938="","",IFERROR(INDEX(Contratos!$G$5:$G$204,MATCH($B938,Contratos!$A$5:$A$204,0)),""))</f>
        <v/>
      </c>
      <c r="D938" s="39"/>
      <c r="E938" s="45" t="str">
        <f>IF($B938="","",N($C938)+N($D938))</f>
        <v/>
      </c>
      <c r="F938" s="38"/>
      <c r="G938" s="30" t="str">
        <f>IF($M938="","",MAX(0,IF($F938="",TODAY(),$F938)-$M938))</f>
        <v/>
      </c>
      <c r="H938" s="45" t="str">
        <f>IF($B938="","",IF(N($G938)=0,0,ROUND(N($C938)*IFERROR(INDEX(Contratos!$O$5:$O$204,MATCH($B938,Contratos!$A$5:$A$204,0)),0)*$G938,0)))</f>
        <v/>
      </c>
      <c r="I938" s="39"/>
      <c r="J938" s="45" t="str">
        <f>IF($B938="","",N($E938)+N($H938)-N($I938))</f>
        <v/>
      </c>
      <c r="K938" s="46" t="str">
        <f>IF($B938="","",IF(N($I938)&lt;=0,"Pendiente",IF(N($J938)&lt;=0,"Pagado","Parcial")))</f>
        <v/>
      </c>
      <c r="L938" s="45" t="str">
        <f>IF($B938="","",MIN(N($I938),N($C938)+N($H938)))</f>
        <v/>
      </c>
      <c r="M938" s="33" t="str">
        <f>IF(OR($A938="",$B938=""),"",IFERROR(IF(N(INDEX(Contratos!$N$5:$N$204,MATCH($B938,Contratos!$A$5:$A$204,0)))&lt;1,"",DATE(YEAR($A938),MONTH($A938),MIN(INDEX(Contratos!$N$5:$N$204,MATCH($B938,Contratos!$A$5:$A$204,0)),DAY(EOMONTH($A938,0))))),""))</f>
        <v/>
      </c>
    </row>
    <row r="939" spans="1:13" x14ac:dyDescent="0.25">
      <c r="A939" s="44"/>
      <c r="B939" s="23"/>
      <c r="C939" s="45" t="str">
        <f>IF($B939="","",IFERROR(INDEX(Contratos!$G$5:$G$204,MATCH($B939,Contratos!$A$5:$A$204,0)),""))</f>
        <v/>
      </c>
      <c r="D939" s="26"/>
      <c r="E939" s="45" t="str">
        <f>IF($B939="","",N($C939)+N($D939))</f>
        <v/>
      </c>
      <c r="F939" s="25"/>
      <c r="G939" s="30" t="str">
        <f>IF($M939="","",MAX(0,IF($F939="",TODAY(),$F939)-$M939))</f>
        <v/>
      </c>
      <c r="H939" s="45" t="str">
        <f>IF($B939="","",IF(N($G939)=0,0,ROUND(N($C939)*IFERROR(INDEX(Contratos!$O$5:$O$204,MATCH($B939,Contratos!$A$5:$A$204,0)),0)*$G939,0)))</f>
        <v/>
      </c>
      <c r="I939" s="26"/>
      <c r="J939" s="45" t="str">
        <f>IF($B939="","",N($E939)+N($H939)-N($I939))</f>
        <v/>
      </c>
      <c r="K939" s="46" t="str">
        <f>IF($B939="","",IF(N($I939)&lt;=0,"Pendiente",IF(N($J939)&lt;=0,"Pagado","Parcial")))</f>
        <v/>
      </c>
      <c r="L939" s="45" t="str">
        <f>IF($B939="","",MIN(N($I939),N($C939)+N($H939)))</f>
        <v/>
      </c>
      <c r="M939" s="33" t="str">
        <f>IF(OR($A939="",$B939=""),"",IFERROR(IF(N(INDEX(Contratos!$N$5:$N$204,MATCH($B939,Contratos!$A$5:$A$204,0)))&lt;1,"",DATE(YEAR($A939),MONTH($A939),MIN(INDEX(Contratos!$N$5:$N$204,MATCH($B939,Contratos!$A$5:$A$204,0)),DAY(EOMONTH($A939,0))))),""))</f>
        <v/>
      </c>
    </row>
    <row r="940" spans="1:13" x14ac:dyDescent="0.25">
      <c r="A940" s="47"/>
      <c r="B940" s="36"/>
      <c r="C940" s="45" t="str">
        <f>IF($B940="","",IFERROR(INDEX(Contratos!$G$5:$G$204,MATCH($B940,Contratos!$A$5:$A$204,0)),""))</f>
        <v/>
      </c>
      <c r="D940" s="39"/>
      <c r="E940" s="45" t="str">
        <f>IF($B940="","",N($C940)+N($D940))</f>
        <v/>
      </c>
      <c r="F940" s="38"/>
      <c r="G940" s="30" t="str">
        <f>IF($M940="","",MAX(0,IF($F940="",TODAY(),$F940)-$M940))</f>
        <v/>
      </c>
      <c r="H940" s="45" t="str">
        <f>IF($B940="","",IF(N($G940)=0,0,ROUND(N($C940)*IFERROR(INDEX(Contratos!$O$5:$O$204,MATCH($B940,Contratos!$A$5:$A$204,0)),0)*$G940,0)))</f>
        <v/>
      </c>
      <c r="I940" s="39"/>
      <c r="J940" s="45" t="str">
        <f>IF($B940="","",N($E940)+N($H940)-N($I940))</f>
        <v/>
      </c>
      <c r="K940" s="46" t="str">
        <f>IF($B940="","",IF(N($I940)&lt;=0,"Pendiente",IF(N($J940)&lt;=0,"Pagado","Parcial")))</f>
        <v/>
      </c>
      <c r="L940" s="45" t="str">
        <f>IF($B940="","",MIN(N($I940),N($C940)+N($H940)))</f>
        <v/>
      </c>
      <c r="M940" s="33" t="str">
        <f>IF(OR($A940="",$B940=""),"",IFERROR(IF(N(INDEX(Contratos!$N$5:$N$204,MATCH($B940,Contratos!$A$5:$A$204,0)))&lt;1,"",DATE(YEAR($A940),MONTH($A940),MIN(INDEX(Contratos!$N$5:$N$204,MATCH($B940,Contratos!$A$5:$A$204,0)),DAY(EOMONTH($A940,0))))),""))</f>
        <v/>
      </c>
    </row>
    <row r="941" spans="1:13" x14ac:dyDescent="0.25">
      <c r="A941" s="44"/>
      <c r="B941" s="23"/>
      <c r="C941" s="45" t="str">
        <f>IF($B941="","",IFERROR(INDEX(Contratos!$G$5:$G$204,MATCH($B941,Contratos!$A$5:$A$204,0)),""))</f>
        <v/>
      </c>
      <c r="D941" s="26"/>
      <c r="E941" s="45" t="str">
        <f>IF($B941="","",N($C941)+N($D941))</f>
        <v/>
      </c>
      <c r="F941" s="25"/>
      <c r="G941" s="30" t="str">
        <f>IF($M941="","",MAX(0,IF($F941="",TODAY(),$F941)-$M941))</f>
        <v/>
      </c>
      <c r="H941" s="45" t="str">
        <f>IF($B941="","",IF(N($G941)=0,0,ROUND(N($C941)*IFERROR(INDEX(Contratos!$O$5:$O$204,MATCH($B941,Contratos!$A$5:$A$204,0)),0)*$G941,0)))</f>
        <v/>
      </c>
      <c r="I941" s="26"/>
      <c r="J941" s="45" t="str">
        <f>IF($B941="","",N($E941)+N($H941)-N($I941))</f>
        <v/>
      </c>
      <c r="K941" s="46" t="str">
        <f>IF($B941="","",IF(N($I941)&lt;=0,"Pendiente",IF(N($J941)&lt;=0,"Pagado","Parcial")))</f>
        <v/>
      </c>
      <c r="L941" s="45" t="str">
        <f>IF($B941="","",MIN(N($I941),N($C941)+N($H941)))</f>
        <v/>
      </c>
      <c r="M941" s="33" t="str">
        <f>IF(OR($A941="",$B941=""),"",IFERROR(IF(N(INDEX(Contratos!$N$5:$N$204,MATCH($B941,Contratos!$A$5:$A$204,0)))&lt;1,"",DATE(YEAR($A941),MONTH($A941),MIN(INDEX(Contratos!$N$5:$N$204,MATCH($B941,Contratos!$A$5:$A$204,0)),DAY(EOMONTH($A941,0))))),""))</f>
        <v/>
      </c>
    </row>
    <row r="942" spans="1:13" x14ac:dyDescent="0.25">
      <c r="A942" s="47"/>
      <c r="B942" s="36"/>
      <c r="C942" s="45" t="str">
        <f>IF($B942="","",IFERROR(INDEX(Contratos!$G$5:$G$204,MATCH($B942,Contratos!$A$5:$A$204,0)),""))</f>
        <v/>
      </c>
      <c r="D942" s="39"/>
      <c r="E942" s="45" t="str">
        <f>IF($B942="","",N($C942)+N($D942))</f>
        <v/>
      </c>
      <c r="F942" s="38"/>
      <c r="G942" s="30" t="str">
        <f>IF($M942="","",MAX(0,IF($F942="",TODAY(),$F942)-$M942))</f>
        <v/>
      </c>
      <c r="H942" s="45" t="str">
        <f>IF($B942="","",IF(N($G942)=0,0,ROUND(N($C942)*IFERROR(INDEX(Contratos!$O$5:$O$204,MATCH($B942,Contratos!$A$5:$A$204,0)),0)*$G942,0)))</f>
        <v/>
      </c>
      <c r="I942" s="39"/>
      <c r="J942" s="45" t="str">
        <f>IF($B942="","",N($E942)+N($H942)-N($I942))</f>
        <v/>
      </c>
      <c r="K942" s="46" t="str">
        <f>IF($B942="","",IF(N($I942)&lt;=0,"Pendiente",IF(N($J942)&lt;=0,"Pagado","Parcial")))</f>
        <v/>
      </c>
      <c r="L942" s="45" t="str">
        <f>IF($B942="","",MIN(N($I942),N($C942)+N($H942)))</f>
        <v/>
      </c>
      <c r="M942" s="33" t="str">
        <f>IF(OR($A942="",$B942=""),"",IFERROR(IF(N(INDEX(Contratos!$N$5:$N$204,MATCH($B942,Contratos!$A$5:$A$204,0)))&lt;1,"",DATE(YEAR($A942),MONTH($A942),MIN(INDEX(Contratos!$N$5:$N$204,MATCH($B942,Contratos!$A$5:$A$204,0)),DAY(EOMONTH($A942,0))))),""))</f>
        <v/>
      </c>
    </row>
    <row r="943" spans="1:13" x14ac:dyDescent="0.25">
      <c r="A943" s="44"/>
      <c r="B943" s="23"/>
      <c r="C943" s="45" t="str">
        <f>IF($B943="","",IFERROR(INDEX(Contratos!$G$5:$G$204,MATCH($B943,Contratos!$A$5:$A$204,0)),""))</f>
        <v/>
      </c>
      <c r="D943" s="26"/>
      <c r="E943" s="45" t="str">
        <f>IF($B943="","",N($C943)+N($D943))</f>
        <v/>
      </c>
      <c r="F943" s="25"/>
      <c r="G943" s="30" t="str">
        <f>IF($M943="","",MAX(0,IF($F943="",TODAY(),$F943)-$M943))</f>
        <v/>
      </c>
      <c r="H943" s="45" t="str">
        <f>IF($B943="","",IF(N($G943)=0,0,ROUND(N($C943)*IFERROR(INDEX(Contratos!$O$5:$O$204,MATCH($B943,Contratos!$A$5:$A$204,0)),0)*$G943,0)))</f>
        <v/>
      </c>
      <c r="I943" s="26"/>
      <c r="J943" s="45" t="str">
        <f>IF($B943="","",N($E943)+N($H943)-N($I943))</f>
        <v/>
      </c>
      <c r="K943" s="46" t="str">
        <f>IF($B943="","",IF(N($I943)&lt;=0,"Pendiente",IF(N($J943)&lt;=0,"Pagado","Parcial")))</f>
        <v/>
      </c>
      <c r="L943" s="45" t="str">
        <f>IF($B943="","",MIN(N($I943),N($C943)+N($H943)))</f>
        <v/>
      </c>
      <c r="M943" s="33" t="str">
        <f>IF(OR($A943="",$B943=""),"",IFERROR(IF(N(INDEX(Contratos!$N$5:$N$204,MATCH($B943,Contratos!$A$5:$A$204,0)))&lt;1,"",DATE(YEAR($A943),MONTH($A943),MIN(INDEX(Contratos!$N$5:$N$204,MATCH($B943,Contratos!$A$5:$A$204,0)),DAY(EOMONTH($A943,0))))),""))</f>
        <v/>
      </c>
    </row>
    <row r="944" spans="1:13" x14ac:dyDescent="0.25">
      <c r="A944" s="47"/>
      <c r="B944" s="36"/>
      <c r="C944" s="45" t="str">
        <f>IF($B944="","",IFERROR(INDEX(Contratos!$G$5:$G$204,MATCH($B944,Contratos!$A$5:$A$204,0)),""))</f>
        <v/>
      </c>
      <c r="D944" s="39"/>
      <c r="E944" s="45" t="str">
        <f>IF($B944="","",N($C944)+N($D944))</f>
        <v/>
      </c>
      <c r="F944" s="38"/>
      <c r="G944" s="30" t="str">
        <f>IF($M944="","",MAX(0,IF($F944="",TODAY(),$F944)-$M944))</f>
        <v/>
      </c>
      <c r="H944" s="45" t="str">
        <f>IF($B944="","",IF(N($G944)=0,0,ROUND(N($C944)*IFERROR(INDEX(Contratos!$O$5:$O$204,MATCH($B944,Contratos!$A$5:$A$204,0)),0)*$G944,0)))</f>
        <v/>
      </c>
      <c r="I944" s="39"/>
      <c r="J944" s="45" t="str">
        <f>IF($B944="","",N($E944)+N($H944)-N($I944))</f>
        <v/>
      </c>
      <c r="K944" s="46" t="str">
        <f>IF($B944="","",IF(N($I944)&lt;=0,"Pendiente",IF(N($J944)&lt;=0,"Pagado","Parcial")))</f>
        <v/>
      </c>
      <c r="L944" s="45" t="str">
        <f>IF($B944="","",MIN(N($I944),N($C944)+N($H944)))</f>
        <v/>
      </c>
      <c r="M944" s="33" t="str">
        <f>IF(OR($A944="",$B944=""),"",IFERROR(IF(N(INDEX(Contratos!$N$5:$N$204,MATCH($B944,Contratos!$A$5:$A$204,0)))&lt;1,"",DATE(YEAR($A944),MONTH($A944),MIN(INDEX(Contratos!$N$5:$N$204,MATCH($B944,Contratos!$A$5:$A$204,0)),DAY(EOMONTH($A944,0))))),""))</f>
        <v/>
      </c>
    </row>
    <row r="945" spans="1:13" x14ac:dyDescent="0.25">
      <c r="A945" s="44"/>
      <c r="B945" s="23"/>
      <c r="C945" s="45" t="str">
        <f>IF($B945="","",IFERROR(INDEX(Contratos!$G$5:$G$204,MATCH($B945,Contratos!$A$5:$A$204,0)),""))</f>
        <v/>
      </c>
      <c r="D945" s="26"/>
      <c r="E945" s="45" t="str">
        <f>IF($B945="","",N($C945)+N($D945))</f>
        <v/>
      </c>
      <c r="F945" s="25"/>
      <c r="G945" s="30" t="str">
        <f>IF($M945="","",MAX(0,IF($F945="",TODAY(),$F945)-$M945))</f>
        <v/>
      </c>
      <c r="H945" s="45" t="str">
        <f>IF($B945="","",IF(N($G945)=0,0,ROUND(N($C945)*IFERROR(INDEX(Contratos!$O$5:$O$204,MATCH($B945,Contratos!$A$5:$A$204,0)),0)*$G945,0)))</f>
        <v/>
      </c>
      <c r="I945" s="26"/>
      <c r="J945" s="45" t="str">
        <f>IF($B945="","",N($E945)+N($H945)-N($I945))</f>
        <v/>
      </c>
      <c r="K945" s="46" t="str">
        <f>IF($B945="","",IF(N($I945)&lt;=0,"Pendiente",IF(N($J945)&lt;=0,"Pagado","Parcial")))</f>
        <v/>
      </c>
      <c r="L945" s="45" t="str">
        <f>IF($B945="","",MIN(N($I945),N($C945)+N($H945)))</f>
        <v/>
      </c>
      <c r="M945" s="33" t="str">
        <f>IF(OR($A945="",$B945=""),"",IFERROR(IF(N(INDEX(Contratos!$N$5:$N$204,MATCH($B945,Contratos!$A$5:$A$204,0)))&lt;1,"",DATE(YEAR($A945),MONTH($A945),MIN(INDEX(Contratos!$N$5:$N$204,MATCH($B945,Contratos!$A$5:$A$204,0)),DAY(EOMONTH($A945,0))))),""))</f>
        <v/>
      </c>
    </row>
    <row r="946" spans="1:13" x14ac:dyDescent="0.25">
      <c r="A946" s="47"/>
      <c r="B946" s="36"/>
      <c r="C946" s="45" t="str">
        <f>IF($B946="","",IFERROR(INDEX(Contratos!$G$5:$G$204,MATCH($B946,Contratos!$A$5:$A$204,0)),""))</f>
        <v/>
      </c>
      <c r="D946" s="39"/>
      <c r="E946" s="45" t="str">
        <f>IF($B946="","",N($C946)+N($D946))</f>
        <v/>
      </c>
      <c r="F946" s="38"/>
      <c r="G946" s="30" t="str">
        <f>IF($M946="","",MAX(0,IF($F946="",TODAY(),$F946)-$M946))</f>
        <v/>
      </c>
      <c r="H946" s="45" t="str">
        <f>IF($B946="","",IF(N($G946)=0,0,ROUND(N($C946)*IFERROR(INDEX(Contratos!$O$5:$O$204,MATCH($B946,Contratos!$A$5:$A$204,0)),0)*$G946,0)))</f>
        <v/>
      </c>
      <c r="I946" s="39"/>
      <c r="J946" s="45" t="str">
        <f>IF($B946="","",N($E946)+N($H946)-N($I946))</f>
        <v/>
      </c>
      <c r="K946" s="46" t="str">
        <f>IF($B946="","",IF(N($I946)&lt;=0,"Pendiente",IF(N($J946)&lt;=0,"Pagado","Parcial")))</f>
        <v/>
      </c>
      <c r="L946" s="45" t="str">
        <f>IF($B946="","",MIN(N($I946),N($C946)+N($H946)))</f>
        <v/>
      </c>
      <c r="M946" s="33" t="str">
        <f>IF(OR($A946="",$B946=""),"",IFERROR(IF(N(INDEX(Contratos!$N$5:$N$204,MATCH($B946,Contratos!$A$5:$A$204,0)))&lt;1,"",DATE(YEAR($A946),MONTH($A946),MIN(INDEX(Contratos!$N$5:$N$204,MATCH($B946,Contratos!$A$5:$A$204,0)),DAY(EOMONTH($A946,0))))),""))</f>
        <v/>
      </c>
    </row>
    <row r="947" spans="1:13" x14ac:dyDescent="0.25">
      <c r="A947" s="44"/>
      <c r="B947" s="23"/>
      <c r="C947" s="45" t="str">
        <f>IF($B947="","",IFERROR(INDEX(Contratos!$G$5:$G$204,MATCH($B947,Contratos!$A$5:$A$204,0)),""))</f>
        <v/>
      </c>
      <c r="D947" s="26"/>
      <c r="E947" s="45" t="str">
        <f>IF($B947="","",N($C947)+N($D947))</f>
        <v/>
      </c>
      <c r="F947" s="25"/>
      <c r="G947" s="30" t="str">
        <f>IF($M947="","",MAX(0,IF($F947="",TODAY(),$F947)-$M947))</f>
        <v/>
      </c>
      <c r="H947" s="45" t="str">
        <f>IF($B947="","",IF(N($G947)=0,0,ROUND(N($C947)*IFERROR(INDEX(Contratos!$O$5:$O$204,MATCH($B947,Contratos!$A$5:$A$204,0)),0)*$G947,0)))</f>
        <v/>
      </c>
      <c r="I947" s="26"/>
      <c r="J947" s="45" t="str">
        <f>IF($B947="","",N($E947)+N($H947)-N($I947))</f>
        <v/>
      </c>
      <c r="K947" s="46" t="str">
        <f>IF($B947="","",IF(N($I947)&lt;=0,"Pendiente",IF(N($J947)&lt;=0,"Pagado","Parcial")))</f>
        <v/>
      </c>
      <c r="L947" s="45" t="str">
        <f>IF($B947="","",MIN(N($I947),N($C947)+N($H947)))</f>
        <v/>
      </c>
      <c r="M947" s="33" t="str">
        <f>IF(OR($A947="",$B947=""),"",IFERROR(IF(N(INDEX(Contratos!$N$5:$N$204,MATCH($B947,Contratos!$A$5:$A$204,0)))&lt;1,"",DATE(YEAR($A947),MONTH($A947),MIN(INDEX(Contratos!$N$5:$N$204,MATCH($B947,Contratos!$A$5:$A$204,0)),DAY(EOMONTH($A947,0))))),""))</f>
        <v/>
      </c>
    </row>
    <row r="948" spans="1:13" x14ac:dyDescent="0.25">
      <c r="A948" s="47"/>
      <c r="B948" s="36"/>
      <c r="C948" s="45" t="str">
        <f>IF($B948="","",IFERROR(INDEX(Contratos!$G$5:$G$204,MATCH($B948,Contratos!$A$5:$A$204,0)),""))</f>
        <v/>
      </c>
      <c r="D948" s="39"/>
      <c r="E948" s="45" t="str">
        <f>IF($B948="","",N($C948)+N($D948))</f>
        <v/>
      </c>
      <c r="F948" s="38"/>
      <c r="G948" s="30" t="str">
        <f>IF($M948="","",MAX(0,IF($F948="",TODAY(),$F948)-$M948))</f>
        <v/>
      </c>
      <c r="H948" s="45" t="str">
        <f>IF($B948="","",IF(N($G948)=0,0,ROUND(N($C948)*IFERROR(INDEX(Contratos!$O$5:$O$204,MATCH($B948,Contratos!$A$5:$A$204,0)),0)*$G948,0)))</f>
        <v/>
      </c>
      <c r="I948" s="39"/>
      <c r="J948" s="45" t="str">
        <f>IF($B948="","",N($E948)+N($H948)-N($I948))</f>
        <v/>
      </c>
      <c r="K948" s="46" t="str">
        <f>IF($B948="","",IF(N($I948)&lt;=0,"Pendiente",IF(N($J948)&lt;=0,"Pagado","Parcial")))</f>
        <v/>
      </c>
      <c r="L948" s="45" t="str">
        <f>IF($B948="","",MIN(N($I948),N($C948)+N($H948)))</f>
        <v/>
      </c>
      <c r="M948" s="33" t="str">
        <f>IF(OR($A948="",$B948=""),"",IFERROR(IF(N(INDEX(Contratos!$N$5:$N$204,MATCH($B948,Contratos!$A$5:$A$204,0)))&lt;1,"",DATE(YEAR($A948),MONTH($A948),MIN(INDEX(Contratos!$N$5:$N$204,MATCH($B948,Contratos!$A$5:$A$204,0)),DAY(EOMONTH($A948,0))))),""))</f>
        <v/>
      </c>
    </row>
    <row r="949" spans="1:13" x14ac:dyDescent="0.25">
      <c r="A949" s="44"/>
      <c r="B949" s="23"/>
      <c r="C949" s="45" t="str">
        <f>IF($B949="","",IFERROR(INDEX(Contratos!$G$5:$G$204,MATCH($B949,Contratos!$A$5:$A$204,0)),""))</f>
        <v/>
      </c>
      <c r="D949" s="26"/>
      <c r="E949" s="45" t="str">
        <f>IF($B949="","",N($C949)+N($D949))</f>
        <v/>
      </c>
      <c r="F949" s="25"/>
      <c r="G949" s="30" t="str">
        <f>IF($M949="","",MAX(0,IF($F949="",TODAY(),$F949)-$M949))</f>
        <v/>
      </c>
      <c r="H949" s="45" t="str">
        <f>IF($B949="","",IF(N($G949)=0,0,ROUND(N($C949)*IFERROR(INDEX(Contratos!$O$5:$O$204,MATCH($B949,Contratos!$A$5:$A$204,0)),0)*$G949,0)))</f>
        <v/>
      </c>
      <c r="I949" s="26"/>
      <c r="J949" s="45" t="str">
        <f>IF($B949="","",N($E949)+N($H949)-N($I949))</f>
        <v/>
      </c>
      <c r="K949" s="46" t="str">
        <f>IF($B949="","",IF(N($I949)&lt;=0,"Pendiente",IF(N($J949)&lt;=0,"Pagado","Parcial")))</f>
        <v/>
      </c>
      <c r="L949" s="45" t="str">
        <f>IF($B949="","",MIN(N($I949),N($C949)+N($H949)))</f>
        <v/>
      </c>
      <c r="M949" s="33" t="str">
        <f>IF(OR($A949="",$B949=""),"",IFERROR(IF(N(INDEX(Contratos!$N$5:$N$204,MATCH($B949,Contratos!$A$5:$A$204,0)))&lt;1,"",DATE(YEAR($A949),MONTH($A949),MIN(INDEX(Contratos!$N$5:$N$204,MATCH($B949,Contratos!$A$5:$A$204,0)),DAY(EOMONTH($A949,0))))),""))</f>
        <v/>
      </c>
    </row>
    <row r="950" spans="1:13" x14ac:dyDescent="0.25">
      <c r="A950" s="47"/>
      <c r="B950" s="36"/>
      <c r="C950" s="45" t="str">
        <f>IF($B950="","",IFERROR(INDEX(Contratos!$G$5:$G$204,MATCH($B950,Contratos!$A$5:$A$204,0)),""))</f>
        <v/>
      </c>
      <c r="D950" s="39"/>
      <c r="E950" s="45" t="str">
        <f>IF($B950="","",N($C950)+N($D950))</f>
        <v/>
      </c>
      <c r="F950" s="38"/>
      <c r="G950" s="30" t="str">
        <f>IF($M950="","",MAX(0,IF($F950="",TODAY(),$F950)-$M950))</f>
        <v/>
      </c>
      <c r="H950" s="45" t="str">
        <f>IF($B950="","",IF(N($G950)=0,0,ROUND(N($C950)*IFERROR(INDEX(Contratos!$O$5:$O$204,MATCH($B950,Contratos!$A$5:$A$204,0)),0)*$G950,0)))</f>
        <v/>
      </c>
      <c r="I950" s="39"/>
      <c r="J950" s="45" t="str">
        <f>IF($B950="","",N($E950)+N($H950)-N($I950))</f>
        <v/>
      </c>
      <c r="K950" s="46" t="str">
        <f>IF($B950="","",IF(N($I950)&lt;=0,"Pendiente",IF(N($J950)&lt;=0,"Pagado","Parcial")))</f>
        <v/>
      </c>
      <c r="L950" s="45" t="str">
        <f>IF($B950="","",MIN(N($I950),N($C950)+N($H950)))</f>
        <v/>
      </c>
      <c r="M950" s="33" t="str">
        <f>IF(OR($A950="",$B950=""),"",IFERROR(IF(N(INDEX(Contratos!$N$5:$N$204,MATCH($B950,Contratos!$A$5:$A$204,0)))&lt;1,"",DATE(YEAR($A950),MONTH($A950),MIN(INDEX(Contratos!$N$5:$N$204,MATCH($B950,Contratos!$A$5:$A$204,0)),DAY(EOMONTH($A950,0))))),""))</f>
        <v/>
      </c>
    </row>
    <row r="951" spans="1:13" x14ac:dyDescent="0.25">
      <c r="A951" s="44"/>
      <c r="B951" s="23"/>
      <c r="C951" s="45" t="str">
        <f>IF($B951="","",IFERROR(INDEX(Contratos!$G$5:$G$204,MATCH($B951,Contratos!$A$5:$A$204,0)),""))</f>
        <v/>
      </c>
      <c r="D951" s="26"/>
      <c r="E951" s="45" t="str">
        <f>IF($B951="","",N($C951)+N($D951))</f>
        <v/>
      </c>
      <c r="F951" s="25"/>
      <c r="G951" s="30" t="str">
        <f>IF($M951="","",MAX(0,IF($F951="",TODAY(),$F951)-$M951))</f>
        <v/>
      </c>
      <c r="H951" s="45" t="str">
        <f>IF($B951="","",IF(N($G951)=0,0,ROUND(N($C951)*IFERROR(INDEX(Contratos!$O$5:$O$204,MATCH($B951,Contratos!$A$5:$A$204,0)),0)*$G951,0)))</f>
        <v/>
      </c>
      <c r="I951" s="26"/>
      <c r="J951" s="45" t="str">
        <f>IF($B951="","",N($E951)+N($H951)-N($I951))</f>
        <v/>
      </c>
      <c r="K951" s="46" t="str">
        <f>IF($B951="","",IF(N($I951)&lt;=0,"Pendiente",IF(N($J951)&lt;=0,"Pagado","Parcial")))</f>
        <v/>
      </c>
      <c r="L951" s="45" t="str">
        <f>IF($B951="","",MIN(N($I951),N($C951)+N($H951)))</f>
        <v/>
      </c>
      <c r="M951" s="33" t="str">
        <f>IF(OR($A951="",$B951=""),"",IFERROR(IF(N(INDEX(Contratos!$N$5:$N$204,MATCH($B951,Contratos!$A$5:$A$204,0)))&lt;1,"",DATE(YEAR($A951),MONTH($A951),MIN(INDEX(Contratos!$N$5:$N$204,MATCH($B951,Contratos!$A$5:$A$204,0)),DAY(EOMONTH($A951,0))))),""))</f>
        <v/>
      </c>
    </row>
    <row r="952" spans="1:13" x14ac:dyDescent="0.25">
      <c r="A952" s="47"/>
      <c r="B952" s="36"/>
      <c r="C952" s="45" t="str">
        <f>IF($B952="","",IFERROR(INDEX(Contratos!$G$5:$G$204,MATCH($B952,Contratos!$A$5:$A$204,0)),""))</f>
        <v/>
      </c>
      <c r="D952" s="39"/>
      <c r="E952" s="45" t="str">
        <f>IF($B952="","",N($C952)+N($D952))</f>
        <v/>
      </c>
      <c r="F952" s="38"/>
      <c r="G952" s="30" t="str">
        <f>IF($M952="","",MAX(0,IF($F952="",TODAY(),$F952)-$M952))</f>
        <v/>
      </c>
      <c r="H952" s="45" t="str">
        <f>IF($B952="","",IF(N($G952)=0,0,ROUND(N($C952)*IFERROR(INDEX(Contratos!$O$5:$O$204,MATCH($B952,Contratos!$A$5:$A$204,0)),0)*$G952,0)))</f>
        <v/>
      </c>
      <c r="I952" s="39"/>
      <c r="J952" s="45" t="str">
        <f>IF($B952="","",N($E952)+N($H952)-N($I952))</f>
        <v/>
      </c>
      <c r="K952" s="46" t="str">
        <f>IF($B952="","",IF(N($I952)&lt;=0,"Pendiente",IF(N($J952)&lt;=0,"Pagado","Parcial")))</f>
        <v/>
      </c>
      <c r="L952" s="45" t="str">
        <f>IF($B952="","",MIN(N($I952),N($C952)+N($H952)))</f>
        <v/>
      </c>
      <c r="M952" s="33" t="str">
        <f>IF(OR($A952="",$B952=""),"",IFERROR(IF(N(INDEX(Contratos!$N$5:$N$204,MATCH($B952,Contratos!$A$5:$A$204,0)))&lt;1,"",DATE(YEAR($A952),MONTH($A952),MIN(INDEX(Contratos!$N$5:$N$204,MATCH($B952,Contratos!$A$5:$A$204,0)),DAY(EOMONTH($A952,0))))),""))</f>
        <v/>
      </c>
    </row>
    <row r="953" spans="1:13" x14ac:dyDescent="0.25">
      <c r="A953" s="44"/>
      <c r="B953" s="23"/>
      <c r="C953" s="45" t="str">
        <f>IF($B953="","",IFERROR(INDEX(Contratos!$G$5:$G$204,MATCH($B953,Contratos!$A$5:$A$204,0)),""))</f>
        <v/>
      </c>
      <c r="D953" s="26"/>
      <c r="E953" s="45" t="str">
        <f>IF($B953="","",N($C953)+N($D953))</f>
        <v/>
      </c>
      <c r="F953" s="25"/>
      <c r="G953" s="30" t="str">
        <f>IF($M953="","",MAX(0,IF($F953="",TODAY(),$F953)-$M953))</f>
        <v/>
      </c>
      <c r="H953" s="45" t="str">
        <f>IF($B953="","",IF(N($G953)=0,0,ROUND(N($C953)*IFERROR(INDEX(Contratos!$O$5:$O$204,MATCH($B953,Contratos!$A$5:$A$204,0)),0)*$G953,0)))</f>
        <v/>
      </c>
      <c r="I953" s="26"/>
      <c r="J953" s="45" t="str">
        <f>IF($B953="","",N($E953)+N($H953)-N($I953))</f>
        <v/>
      </c>
      <c r="K953" s="46" t="str">
        <f>IF($B953="","",IF(N($I953)&lt;=0,"Pendiente",IF(N($J953)&lt;=0,"Pagado","Parcial")))</f>
        <v/>
      </c>
      <c r="L953" s="45" t="str">
        <f>IF($B953="","",MIN(N($I953),N($C953)+N($H953)))</f>
        <v/>
      </c>
      <c r="M953" s="33" t="str">
        <f>IF(OR($A953="",$B953=""),"",IFERROR(IF(N(INDEX(Contratos!$N$5:$N$204,MATCH($B953,Contratos!$A$5:$A$204,0)))&lt;1,"",DATE(YEAR($A953),MONTH($A953),MIN(INDEX(Contratos!$N$5:$N$204,MATCH($B953,Contratos!$A$5:$A$204,0)),DAY(EOMONTH($A953,0))))),""))</f>
        <v/>
      </c>
    </row>
    <row r="954" spans="1:13" x14ac:dyDescent="0.25">
      <c r="A954" s="47"/>
      <c r="B954" s="36"/>
      <c r="C954" s="45" t="str">
        <f>IF($B954="","",IFERROR(INDEX(Contratos!$G$5:$G$204,MATCH($B954,Contratos!$A$5:$A$204,0)),""))</f>
        <v/>
      </c>
      <c r="D954" s="39"/>
      <c r="E954" s="45" t="str">
        <f>IF($B954="","",N($C954)+N($D954))</f>
        <v/>
      </c>
      <c r="F954" s="38"/>
      <c r="G954" s="30" t="str">
        <f>IF($M954="","",MAX(0,IF($F954="",TODAY(),$F954)-$M954))</f>
        <v/>
      </c>
      <c r="H954" s="45" t="str">
        <f>IF($B954="","",IF(N($G954)=0,0,ROUND(N($C954)*IFERROR(INDEX(Contratos!$O$5:$O$204,MATCH($B954,Contratos!$A$5:$A$204,0)),0)*$G954,0)))</f>
        <v/>
      </c>
      <c r="I954" s="39"/>
      <c r="J954" s="45" t="str">
        <f>IF($B954="","",N($E954)+N($H954)-N($I954))</f>
        <v/>
      </c>
      <c r="K954" s="46" t="str">
        <f>IF($B954="","",IF(N($I954)&lt;=0,"Pendiente",IF(N($J954)&lt;=0,"Pagado","Parcial")))</f>
        <v/>
      </c>
      <c r="L954" s="45" t="str">
        <f>IF($B954="","",MIN(N($I954),N($C954)+N($H954)))</f>
        <v/>
      </c>
      <c r="M954" s="33" t="str">
        <f>IF(OR($A954="",$B954=""),"",IFERROR(IF(N(INDEX(Contratos!$N$5:$N$204,MATCH($B954,Contratos!$A$5:$A$204,0)))&lt;1,"",DATE(YEAR($A954),MONTH($A954),MIN(INDEX(Contratos!$N$5:$N$204,MATCH($B954,Contratos!$A$5:$A$204,0)),DAY(EOMONTH($A954,0))))),""))</f>
        <v/>
      </c>
    </row>
    <row r="955" spans="1:13" x14ac:dyDescent="0.25">
      <c r="A955" s="44"/>
      <c r="B955" s="23"/>
      <c r="C955" s="45" t="str">
        <f>IF($B955="","",IFERROR(INDEX(Contratos!$G$5:$G$204,MATCH($B955,Contratos!$A$5:$A$204,0)),""))</f>
        <v/>
      </c>
      <c r="D955" s="26"/>
      <c r="E955" s="45" t="str">
        <f>IF($B955="","",N($C955)+N($D955))</f>
        <v/>
      </c>
      <c r="F955" s="25"/>
      <c r="G955" s="30" t="str">
        <f>IF($M955="","",MAX(0,IF($F955="",TODAY(),$F955)-$M955))</f>
        <v/>
      </c>
      <c r="H955" s="45" t="str">
        <f>IF($B955="","",IF(N($G955)=0,0,ROUND(N($C955)*IFERROR(INDEX(Contratos!$O$5:$O$204,MATCH($B955,Contratos!$A$5:$A$204,0)),0)*$G955,0)))</f>
        <v/>
      </c>
      <c r="I955" s="26"/>
      <c r="J955" s="45" t="str">
        <f>IF($B955="","",N($E955)+N($H955)-N($I955))</f>
        <v/>
      </c>
      <c r="K955" s="46" t="str">
        <f>IF($B955="","",IF(N($I955)&lt;=0,"Pendiente",IF(N($J955)&lt;=0,"Pagado","Parcial")))</f>
        <v/>
      </c>
      <c r="L955" s="45" t="str">
        <f>IF($B955="","",MIN(N($I955),N($C955)+N($H955)))</f>
        <v/>
      </c>
      <c r="M955" s="33" t="str">
        <f>IF(OR($A955="",$B955=""),"",IFERROR(IF(N(INDEX(Contratos!$N$5:$N$204,MATCH($B955,Contratos!$A$5:$A$204,0)))&lt;1,"",DATE(YEAR($A955),MONTH($A955),MIN(INDEX(Contratos!$N$5:$N$204,MATCH($B955,Contratos!$A$5:$A$204,0)),DAY(EOMONTH($A955,0))))),""))</f>
        <v/>
      </c>
    </row>
    <row r="956" spans="1:13" x14ac:dyDescent="0.25">
      <c r="A956" s="47"/>
      <c r="B956" s="36"/>
      <c r="C956" s="45" t="str">
        <f>IF($B956="","",IFERROR(INDEX(Contratos!$G$5:$G$204,MATCH($B956,Contratos!$A$5:$A$204,0)),""))</f>
        <v/>
      </c>
      <c r="D956" s="39"/>
      <c r="E956" s="45" t="str">
        <f>IF($B956="","",N($C956)+N($D956))</f>
        <v/>
      </c>
      <c r="F956" s="38"/>
      <c r="G956" s="30" t="str">
        <f>IF($M956="","",MAX(0,IF($F956="",TODAY(),$F956)-$M956))</f>
        <v/>
      </c>
      <c r="H956" s="45" t="str">
        <f>IF($B956="","",IF(N($G956)=0,0,ROUND(N($C956)*IFERROR(INDEX(Contratos!$O$5:$O$204,MATCH($B956,Contratos!$A$5:$A$204,0)),0)*$G956,0)))</f>
        <v/>
      </c>
      <c r="I956" s="39"/>
      <c r="J956" s="45" t="str">
        <f>IF($B956="","",N($E956)+N($H956)-N($I956))</f>
        <v/>
      </c>
      <c r="K956" s="46" t="str">
        <f>IF($B956="","",IF(N($I956)&lt;=0,"Pendiente",IF(N($J956)&lt;=0,"Pagado","Parcial")))</f>
        <v/>
      </c>
      <c r="L956" s="45" t="str">
        <f>IF($B956="","",MIN(N($I956),N($C956)+N($H956)))</f>
        <v/>
      </c>
      <c r="M956" s="33" t="str">
        <f>IF(OR($A956="",$B956=""),"",IFERROR(IF(N(INDEX(Contratos!$N$5:$N$204,MATCH($B956,Contratos!$A$5:$A$204,0)))&lt;1,"",DATE(YEAR($A956),MONTH($A956),MIN(INDEX(Contratos!$N$5:$N$204,MATCH($B956,Contratos!$A$5:$A$204,0)),DAY(EOMONTH($A956,0))))),""))</f>
        <v/>
      </c>
    </row>
    <row r="957" spans="1:13" x14ac:dyDescent="0.25">
      <c r="A957" s="44"/>
      <c r="B957" s="23"/>
      <c r="C957" s="45" t="str">
        <f>IF($B957="","",IFERROR(INDEX(Contratos!$G$5:$G$204,MATCH($B957,Contratos!$A$5:$A$204,0)),""))</f>
        <v/>
      </c>
      <c r="D957" s="26"/>
      <c r="E957" s="45" t="str">
        <f>IF($B957="","",N($C957)+N($D957))</f>
        <v/>
      </c>
      <c r="F957" s="25"/>
      <c r="G957" s="30" t="str">
        <f>IF($M957="","",MAX(0,IF($F957="",TODAY(),$F957)-$M957))</f>
        <v/>
      </c>
      <c r="H957" s="45" t="str">
        <f>IF($B957="","",IF(N($G957)=0,0,ROUND(N($C957)*IFERROR(INDEX(Contratos!$O$5:$O$204,MATCH($B957,Contratos!$A$5:$A$204,0)),0)*$G957,0)))</f>
        <v/>
      </c>
      <c r="I957" s="26"/>
      <c r="J957" s="45" t="str">
        <f>IF($B957="","",N($E957)+N($H957)-N($I957))</f>
        <v/>
      </c>
      <c r="K957" s="46" t="str">
        <f>IF($B957="","",IF(N($I957)&lt;=0,"Pendiente",IF(N($J957)&lt;=0,"Pagado","Parcial")))</f>
        <v/>
      </c>
      <c r="L957" s="45" t="str">
        <f>IF($B957="","",MIN(N($I957),N($C957)+N($H957)))</f>
        <v/>
      </c>
      <c r="M957" s="33" t="str">
        <f>IF(OR($A957="",$B957=""),"",IFERROR(IF(N(INDEX(Contratos!$N$5:$N$204,MATCH($B957,Contratos!$A$5:$A$204,0)))&lt;1,"",DATE(YEAR($A957),MONTH($A957),MIN(INDEX(Contratos!$N$5:$N$204,MATCH($B957,Contratos!$A$5:$A$204,0)),DAY(EOMONTH($A957,0))))),""))</f>
        <v/>
      </c>
    </row>
    <row r="958" spans="1:13" x14ac:dyDescent="0.25">
      <c r="A958" s="47"/>
      <c r="B958" s="36"/>
      <c r="C958" s="45" t="str">
        <f>IF($B958="","",IFERROR(INDEX(Contratos!$G$5:$G$204,MATCH($B958,Contratos!$A$5:$A$204,0)),""))</f>
        <v/>
      </c>
      <c r="D958" s="39"/>
      <c r="E958" s="45" t="str">
        <f>IF($B958="","",N($C958)+N($D958))</f>
        <v/>
      </c>
      <c r="F958" s="38"/>
      <c r="G958" s="30" t="str">
        <f>IF($M958="","",MAX(0,IF($F958="",TODAY(),$F958)-$M958))</f>
        <v/>
      </c>
      <c r="H958" s="45" t="str">
        <f>IF($B958="","",IF(N($G958)=0,0,ROUND(N($C958)*IFERROR(INDEX(Contratos!$O$5:$O$204,MATCH($B958,Contratos!$A$5:$A$204,0)),0)*$G958,0)))</f>
        <v/>
      </c>
      <c r="I958" s="39"/>
      <c r="J958" s="45" t="str">
        <f>IF($B958="","",N($E958)+N($H958)-N($I958))</f>
        <v/>
      </c>
      <c r="K958" s="46" t="str">
        <f>IF($B958="","",IF(N($I958)&lt;=0,"Pendiente",IF(N($J958)&lt;=0,"Pagado","Parcial")))</f>
        <v/>
      </c>
      <c r="L958" s="45" t="str">
        <f>IF($B958="","",MIN(N($I958),N($C958)+N($H958)))</f>
        <v/>
      </c>
      <c r="M958" s="33" t="str">
        <f>IF(OR($A958="",$B958=""),"",IFERROR(IF(N(INDEX(Contratos!$N$5:$N$204,MATCH($B958,Contratos!$A$5:$A$204,0)))&lt;1,"",DATE(YEAR($A958),MONTH($A958),MIN(INDEX(Contratos!$N$5:$N$204,MATCH($B958,Contratos!$A$5:$A$204,0)),DAY(EOMONTH($A958,0))))),""))</f>
        <v/>
      </c>
    </row>
    <row r="959" spans="1:13" x14ac:dyDescent="0.25">
      <c r="A959" s="44"/>
      <c r="B959" s="23"/>
      <c r="C959" s="45" t="str">
        <f>IF($B959="","",IFERROR(INDEX(Contratos!$G$5:$G$204,MATCH($B959,Contratos!$A$5:$A$204,0)),""))</f>
        <v/>
      </c>
      <c r="D959" s="26"/>
      <c r="E959" s="45" t="str">
        <f>IF($B959="","",N($C959)+N($D959))</f>
        <v/>
      </c>
      <c r="F959" s="25"/>
      <c r="G959" s="30" t="str">
        <f>IF($M959="","",MAX(0,IF($F959="",TODAY(),$F959)-$M959))</f>
        <v/>
      </c>
      <c r="H959" s="45" t="str">
        <f>IF($B959="","",IF(N($G959)=0,0,ROUND(N($C959)*IFERROR(INDEX(Contratos!$O$5:$O$204,MATCH($B959,Contratos!$A$5:$A$204,0)),0)*$G959,0)))</f>
        <v/>
      </c>
      <c r="I959" s="26"/>
      <c r="J959" s="45" t="str">
        <f>IF($B959="","",N($E959)+N($H959)-N($I959))</f>
        <v/>
      </c>
      <c r="K959" s="46" t="str">
        <f>IF($B959="","",IF(N($I959)&lt;=0,"Pendiente",IF(N($J959)&lt;=0,"Pagado","Parcial")))</f>
        <v/>
      </c>
      <c r="L959" s="45" t="str">
        <f>IF($B959="","",MIN(N($I959),N($C959)+N($H959)))</f>
        <v/>
      </c>
      <c r="M959" s="33" t="str">
        <f>IF(OR($A959="",$B959=""),"",IFERROR(IF(N(INDEX(Contratos!$N$5:$N$204,MATCH($B959,Contratos!$A$5:$A$204,0)))&lt;1,"",DATE(YEAR($A959),MONTH($A959),MIN(INDEX(Contratos!$N$5:$N$204,MATCH($B959,Contratos!$A$5:$A$204,0)),DAY(EOMONTH($A959,0))))),""))</f>
        <v/>
      </c>
    </row>
    <row r="960" spans="1:13" x14ac:dyDescent="0.25">
      <c r="A960" s="47"/>
      <c r="B960" s="36"/>
      <c r="C960" s="45" t="str">
        <f>IF($B960="","",IFERROR(INDEX(Contratos!$G$5:$G$204,MATCH($B960,Contratos!$A$5:$A$204,0)),""))</f>
        <v/>
      </c>
      <c r="D960" s="39"/>
      <c r="E960" s="45" t="str">
        <f>IF($B960="","",N($C960)+N($D960))</f>
        <v/>
      </c>
      <c r="F960" s="38"/>
      <c r="G960" s="30" t="str">
        <f>IF($M960="","",MAX(0,IF($F960="",TODAY(),$F960)-$M960))</f>
        <v/>
      </c>
      <c r="H960" s="45" t="str">
        <f>IF($B960="","",IF(N($G960)=0,0,ROUND(N($C960)*IFERROR(INDEX(Contratos!$O$5:$O$204,MATCH($B960,Contratos!$A$5:$A$204,0)),0)*$G960,0)))</f>
        <v/>
      </c>
      <c r="I960" s="39"/>
      <c r="J960" s="45" t="str">
        <f>IF($B960="","",N($E960)+N($H960)-N($I960))</f>
        <v/>
      </c>
      <c r="K960" s="46" t="str">
        <f>IF($B960="","",IF(N($I960)&lt;=0,"Pendiente",IF(N($J960)&lt;=0,"Pagado","Parcial")))</f>
        <v/>
      </c>
      <c r="L960" s="45" t="str">
        <f>IF($B960="","",MIN(N($I960),N($C960)+N($H960)))</f>
        <v/>
      </c>
      <c r="M960" s="33" t="str">
        <f>IF(OR($A960="",$B960=""),"",IFERROR(IF(N(INDEX(Contratos!$N$5:$N$204,MATCH($B960,Contratos!$A$5:$A$204,0)))&lt;1,"",DATE(YEAR($A960),MONTH($A960),MIN(INDEX(Contratos!$N$5:$N$204,MATCH($B960,Contratos!$A$5:$A$204,0)),DAY(EOMONTH($A960,0))))),""))</f>
        <v/>
      </c>
    </row>
    <row r="961" spans="1:13" x14ac:dyDescent="0.25">
      <c r="A961" s="44"/>
      <c r="B961" s="23"/>
      <c r="C961" s="45" t="str">
        <f>IF($B961="","",IFERROR(INDEX(Contratos!$G$5:$G$204,MATCH($B961,Contratos!$A$5:$A$204,0)),""))</f>
        <v/>
      </c>
      <c r="D961" s="26"/>
      <c r="E961" s="45" t="str">
        <f>IF($B961="","",N($C961)+N($D961))</f>
        <v/>
      </c>
      <c r="F961" s="25"/>
      <c r="G961" s="30" t="str">
        <f>IF($M961="","",MAX(0,IF($F961="",TODAY(),$F961)-$M961))</f>
        <v/>
      </c>
      <c r="H961" s="45" t="str">
        <f>IF($B961="","",IF(N($G961)=0,0,ROUND(N($C961)*IFERROR(INDEX(Contratos!$O$5:$O$204,MATCH($B961,Contratos!$A$5:$A$204,0)),0)*$G961,0)))</f>
        <v/>
      </c>
      <c r="I961" s="26"/>
      <c r="J961" s="45" t="str">
        <f>IF($B961="","",N($E961)+N($H961)-N($I961))</f>
        <v/>
      </c>
      <c r="K961" s="46" t="str">
        <f>IF($B961="","",IF(N($I961)&lt;=0,"Pendiente",IF(N($J961)&lt;=0,"Pagado","Parcial")))</f>
        <v/>
      </c>
      <c r="L961" s="45" t="str">
        <f>IF($B961="","",MIN(N($I961),N($C961)+N($H961)))</f>
        <v/>
      </c>
      <c r="M961" s="33" t="str">
        <f>IF(OR($A961="",$B961=""),"",IFERROR(IF(N(INDEX(Contratos!$N$5:$N$204,MATCH($B961,Contratos!$A$5:$A$204,0)))&lt;1,"",DATE(YEAR($A961),MONTH($A961),MIN(INDEX(Contratos!$N$5:$N$204,MATCH($B961,Contratos!$A$5:$A$204,0)),DAY(EOMONTH($A961,0))))),""))</f>
        <v/>
      </c>
    </row>
    <row r="962" spans="1:13" x14ac:dyDescent="0.25">
      <c r="A962" s="47"/>
      <c r="B962" s="36"/>
      <c r="C962" s="45" t="str">
        <f>IF($B962="","",IFERROR(INDEX(Contratos!$G$5:$G$204,MATCH($B962,Contratos!$A$5:$A$204,0)),""))</f>
        <v/>
      </c>
      <c r="D962" s="39"/>
      <c r="E962" s="45" t="str">
        <f>IF($B962="","",N($C962)+N($D962))</f>
        <v/>
      </c>
      <c r="F962" s="38"/>
      <c r="G962" s="30" t="str">
        <f>IF($M962="","",MAX(0,IF($F962="",TODAY(),$F962)-$M962))</f>
        <v/>
      </c>
      <c r="H962" s="45" t="str">
        <f>IF($B962="","",IF(N($G962)=0,0,ROUND(N($C962)*IFERROR(INDEX(Contratos!$O$5:$O$204,MATCH($B962,Contratos!$A$5:$A$204,0)),0)*$G962,0)))</f>
        <v/>
      </c>
      <c r="I962" s="39"/>
      <c r="J962" s="45" t="str">
        <f>IF($B962="","",N($E962)+N($H962)-N($I962))</f>
        <v/>
      </c>
      <c r="K962" s="46" t="str">
        <f>IF($B962="","",IF(N($I962)&lt;=0,"Pendiente",IF(N($J962)&lt;=0,"Pagado","Parcial")))</f>
        <v/>
      </c>
      <c r="L962" s="45" t="str">
        <f>IF($B962="","",MIN(N($I962),N($C962)+N($H962)))</f>
        <v/>
      </c>
      <c r="M962" s="33" t="str">
        <f>IF(OR($A962="",$B962=""),"",IFERROR(IF(N(INDEX(Contratos!$N$5:$N$204,MATCH($B962,Contratos!$A$5:$A$204,0)))&lt;1,"",DATE(YEAR($A962),MONTH($A962),MIN(INDEX(Contratos!$N$5:$N$204,MATCH($B962,Contratos!$A$5:$A$204,0)),DAY(EOMONTH($A962,0))))),""))</f>
        <v/>
      </c>
    </row>
    <row r="963" spans="1:13" x14ac:dyDescent="0.25">
      <c r="A963" s="44"/>
      <c r="B963" s="23"/>
      <c r="C963" s="45" t="str">
        <f>IF($B963="","",IFERROR(INDEX(Contratos!$G$5:$G$204,MATCH($B963,Contratos!$A$5:$A$204,0)),""))</f>
        <v/>
      </c>
      <c r="D963" s="26"/>
      <c r="E963" s="45" t="str">
        <f>IF($B963="","",N($C963)+N($D963))</f>
        <v/>
      </c>
      <c r="F963" s="25"/>
      <c r="G963" s="30" t="str">
        <f>IF($M963="","",MAX(0,IF($F963="",TODAY(),$F963)-$M963))</f>
        <v/>
      </c>
      <c r="H963" s="45" t="str">
        <f>IF($B963="","",IF(N($G963)=0,0,ROUND(N($C963)*IFERROR(INDEX(Contratos!$O$5:$O$204,MATCH($B963,Contratos!$A$5:$A$204,0)),0)*$G963,0)))</f>
        <v/>
      </c>
      <c r="I963" s="26"/>
      <c r="J963" s="45" t="str">
        <f>IF($B963="","",N($E963)+N($H963)-N($I963))</f>
        <v/>
      </c>
      <c r="K963" s="46" t="str">
        <f>IF($B963="","",IF(N($I963)&lt;=0,"Pendiente",IF(N($J963)&lt;=0,"Pagado","Parcial")))</f>
        <v/>
      </c>
      <c r="L963" s="45" t="str">
        <f>IF($B963="","",MIN(N($I963),N($C963)+N($H963)))</f>
        <v/>
      </c>
      <c r="M963" s="33" t="str">
        <f>IF(OR($A963="",$B963=""),"",IFERROR(IF(N(INDEX(Contratos!$N$5:$N$204,MATCH($B963,Contratos!$A$5:$A$204,0)))&lt;1,"",DATE(YEAR($A963),MONTH($A963),MIN(INDEX(Contratos!$N$5:$N$204,MATCH($B963,Contratos!$A$5:$A$204,0)),DAY(EOMONTH($A963,0))))),""))</f>
        <v/>
      </c>
    </row>
    <row r="964" spans="1:13" x14ac:dyDescent="0.25">
      <c r="A964" s="47"/>
      <c r="B964" s="36"/>
      <c r="C964" s="45" t="str">
        <f>IF($B964="","",IFERROR(INDEX(Contratos!$G$5:$G$204,MATCH($B964,Contratos!$A$5:$A$204,0)),""))</f>
        <v/>
      </c>
      <c r="D964" s="39"/>
      <c r="E964" s="45" t="str">
        <f>IF($B964="","",N($C964)+N($D964))</f>
        <v/>
      </c>
      <c r="F964" s="38"/>
      <c r="G964" s="30" t="str">
        <f>IF($M964="","",MAX(0,IF($F964="",TODAY(),$F964)-$M964))</f>
        <v/>
      </c>
      <c r="H964" s="45" t="str">
        <f>IF($B964="","",IF(N($G964)=0,0,ROUND(N($C964)*IFERROR(INDEX(Contratos!$O$5:$O$204,MATCH($B964,Contratos!$A$5:$A$204,0)),0)*$G964,0)))</f>
        <v/>
      </c>
      <c r="I964" s="39"/>
      <c r="J964" s="45" t="str">
        <f>IF($B964="","",N($E964)+N($H964)-N($I964))</f>
        <v/>
      </c>
      <c r="K964" s="46" t="str">
        <f>IF($B964="","",IF(N($I964)&lt;=0,"Pendiente",IF(N($J964)&lt;=0,"Pagado","Parcial")))</f>
        <v/>
      </c>
      <c r="L964" s="45" t="str">
        <f>IF($B964="","",MIN(N($I964),N($C964)+N($H964)))</f>
        <v/>
      </c>
      <c r="M964" s="33" t="str">
        <f>IF(OR($A964="",$B964=""),"",IFERROR(IF(N(INDEX(Contratos!$N$5:$N$204,MATCH($B964,Contratos!$A$5:$A$204,0)))&lt;1,"",DATE(YEAR($A964),MONTH($A964),MIN(INDEX(Contratos!$N$5:$N$204,MATCH($B964,Contratos!$A$5:$A$204,0)),DAY(EOMONTH($A964,0))))),""))</f>
        <v/>
      </c>
    </row>
    <row r="965" spans="1:13" x14ac:dyDescent="0.25">
      <c r="A965" s="44"/>
      <c r="B965" s="23"/>
      <c r="C965" s="45" t="str">
        <f>IF($B965="","",IFERROR(INDEX(Contratos!$G$5:$G$204,MATCH($B965,Contratos!$A$5:$A$204,0)),""))</f>
        <v/>
      </c>
      <c r="D965" s="26"/>
      <c r="E965" s="45" t="str">
        <f>IF($B965="","",N($C965)+N($D965))</f>
        <v/>
      </c>
      <c r="F965" s="25"/>
      <c r="G965" s="30" t="str">
        <f>IF($M965="","",MAX(0,IF($F965="",TODAY(),$F965)-$M965))</f>
        <v/>
      </c>
      <c r="H965" s="45" t="str">
        <f>IF($B965="","",IF(N($G965)=0,0,ROUND(N($C965)*IFERROR(INDEX(Contratos!$O$5:$O$204,MATCH($B965,Contratos!$A$5:$A$204,0)),0)*$G965,0)))</f>
        <v/>
      </c>
      <c r="I965" s="26"/>
      <c r="J965" s="45" t="str">
        <f>IF($B965="","",N($E965)+N($H965)-N($I965))</f>
        <v/>
      </c>
      <c r="K965" s="46" t="str">
        <f>IF($B965="","",IF(N($I965)&lt;=0,"Pendiente",IF(N($J965)&lt;=0,"Pagado","Parcial")))</f>
        <v/>
      </c>
      <c r="L965" s="45" t="str">
        <f>IF($B965="","",MIN(N($I965),N($C965)+N($H965)))</f>
        <v/>
      </c>
      <c r="M965" s="33" t="str">
        <f>IF(OR($A965="",$B965=""),"",IFERROR(IF(N(INDEX(Contratos!$N$5:$N$204,MATCH($B965,Contratos!$A$5:$A$204,0)))&lt;1,"",DATE(YEAR($A965),MONTH($A965),MIN(INDEX(Contratos!$N$5:$N$204,MATCH($B965,Contratos!$A$5:$A$204,0)),DAY(EOMONTH($A965,0))))),""))</f>
        <v/>
      </c>
    </row>
    <row r="966" spans="1:13" x14ac:dyDescent="0.25">
      <c r="A966" s="47"/>
      <c r="B966" s="36"/>
      <c r="C966" s="45" t="str">
        <f>IF($B966="","",IFERROR(INDEX(Contratos!$G$5:$G$204,MATCH($B966,Contratos!$A$5:$A$204,0)),""))</f>
        <v/>
      </c>
      <c r="D966" s="39"/>
      <c r="E966" s="45" t="str">
        <f>IF($B966="","",N($C966)+N($D966))</f>
        <v/>
      </c>
      <c r="F966" s="38"/>
      <c r="G966" s="30" t="str">
        <f>IF($M966="","",MAX(0,IF($F966="",TODAY(),$F966)-$M966))</f>
        <v/>
      </c>
      <c r="H966" s="45" t="str">
        <f>IF($B966="","",IF(N($G966)=0,0,ROUND(N($C966)*IFERROR(INDEX(Contratos!$O$5:$O$204,MATCH($B966,Contratos!$A$5:$A$204,0)),0)*$G966,0)))</f>
        <v/>
      </c>
      <c r="I966" s="39"/>
      <c r="J966" s="45" t="str">
        <f>IF($B966="","",N($E966)+N($H966)-N($I966))</f>
        <v/>
      </c>
      <c r="K966" s="46" t="str">
        <f>IF($B966="","",IF(N($I966)&lt;=0,"Pendiente",IF(N($J966)&lt;=0,"Pagado","Parcial")))</f>
        <v/>
      </c>
      <c r="L966" s="45" t="str">
        <f>IF($B966="","",MIN(N($I966),N($C966)+N($H966)))</f>
        <v/>
      </c>
      <c r="M966" s="33" t="str">
        <f>IF(OR($A966="",$B966=""),"",IFERROR(IF(N(INDEX(Contratos!$N$5:$N$204,MATCH($B966,Contratos!$A$5:$A$204,0)))&lt;1,"",DATE(YEAR($A966),MONTH($A966),MIN(INDEX(Contratos!$N$5:$N$204,MATCH($B966,Contratos!$A$5:$A$204,0)),DAY(EOMONTH($A966,0))))),""))</f>
        <v/>
      </c>
    </row>
    <row r="967" spans="1:13" x14ac:dyDescent="0.25">
      <c r="A967" s="44"/>
      <c r="B967" s="23"/>
      <c r="C967" s="45" t="str">
        <f>IF($B967="","",IFERROR(INDEX(Contratos!$G$5:$G$204,MATCH($B967,Contratos!$A$5:$A$204,0)),""))</f>
        <v/>
      </c>
      <c r="D967" s="26"/>
      <c r="E967" s="45" t="str">
        <f>IF($B967="","",N($C967)+N($D967))</f>
        <v/>
      </c>
      <c r="F967" s="25"/>
      <c r="G967" s="30" t="str">
        <f>IF($M967="","",MAX(0,IF($F967="",TODAY(),$F967)-$M967))</f>
        <v/>
      </c>
      <c r="H967" s="45" t="str">
        <f>IF($B967="","",IF(N($G967)=0,0,ROUND(N($C967)*IFERROR(INDEX(Contratos!$O$5:$O$204,MATCH($B967,Contratos!$A$5:$A$204,0)),0)*$G967,0)))</f>
        <v/>
      </c>
      <c r="I967" s="26"/>
      <c r="J967" s="45" t="str">
        <f>IF($B967="","",N($E967)+N($H967)-N($I967))</f>
        <v/>
      </c>
      <c r="K967" s="46" t="str">
        <f>IF($B967="","",IF(N($I967)&lt;=0,"Pendiente",IF(N($J967)&lt;=0,"Pagado","Parcial")))</f>
        <v/>
      </c>
      <c r="L967" s="45" t="str">
        <f>IF($B967="","",MIN(N($I967),N($C967)+N($H967)))</f>
        <v/>
      </c>
      <c r="M967" s="33" t="str">
        <f>IF(OR($A967="",$B967=""),"",IFERROR(IF(N(INDEX(Contratos!$N$5:$N$204,MATCH($B967,Contratos!$A$5:$A$204,0)))&lt;1,"",DATE(YEAR($A967),MONTH($A967),MIN(INDEX(Contratos!$N$5:$N$204,MATCH($B967,Contratos!$A$5:$A$204,0)),DAY(EOMONTH($A967,0))))),""))</f>
        <v/>
      </c>
    </row>
    <row r="968" spans="1:13" x14ac:dyDescent="0.25">
      <c r="A968" s="47"/>
      <c r="B968" s="36"/>
      <c r="C968" s="45" t="str">
        <f>IF($B968="","",IFERROR(INDEX(Contratos!$G$5:$G$204,MATCH($B968,Contratos!$A$5:$A$204,0)),""))</f>
        <v/>
      </c>
      <c r="D968" s="39"/>
      <c r="E968" s="45" t="str">
        <f>IF($B968="","",N($C968)+N($D968))</f>
        <v/>
      </c>
      <c r="F968" s="38"/>
      <c r="G968" s="30" t="str">
        <f>IF($M968="","",MAX(0,IF($F968="",TODAY(),$F968)-$M968))</f>
        <v/>
      </c>
      <c r="H968" s="45" t="str">
        <f>IF($B968="","",IF(N($G968)=0,0,ROUND(N($C968)*IFERROR(INDEX(Contratos!$O$5:$O$204,MATCH($B968,Contratos!$A$5:$A$204,0)),0)*$G968,0)))</f>
        <v/>
      </c>
      <c r="I968" s="39"/>
      <c r="J968" s="45" t="str">
        <f>IF($B968="","",N($E968)+N($H968)-N($I968))</f>
        <v/>
      </c>
      <c r="K968" s="46" t="str">
        <f>IF($B968="","",IF(N($I968)&lt;=0,"Pendiente",IF(N($J968)&lt;=0,"Pagado","Parcial")))</f>
        <v/>
      </c>
      <c r="L968" s="45" t="str">
        <f>IF($B968="","",MIN(N($I968),N($C968)+N($H968)))</f>
        <v/>
      </c>
      <c r="M968" s="33" t="str">
        <f>IF(OR($A968="",$B968=""),"",IFERROR(IF(N(INDEX(Contratos!$N$5:$N$204,MATCH($B968,Contratos!$A$5:$A$204,0)))&lt;1,"",DATE(YEAR($A968),MONTH($A968),MIN(INDEX(Contratos!$N$5:$N$204,MATCH($B968,Contratos!$A$5:$A$204,0)),DAY(EOMONTH($A968,0))))),""))</f>
        <v/>
      </c>
    </row>
    <row r="969" spans="1:13" x14ac:dyDescent="0.25">
      <c r="A969" s="44"/>
      <c r="B969" s="23"/>
      <c r="C969" s="45" t="str">
        <f>IF($B969="","",IFERROR(INDEX(Contratos!$G$5:$G$204,MATCH($B969,Contratos!$A$5:$A$204,0)),""))</f>
        <v/>
      </c>
      <c r="D969" s="26"/>
      <c r="E969" s="45" t="str">
        <f>IF($B969="","",N($C969)+N($D969))</f>
        <v/>
      </c>
      <c r="F969" s="25"/>
      <c r="G969" s="30" t="str">
        <f>IF($M969="","",MAX(0,IF($F969="",TODAY(),$F969)-$M969))</f>
        <v/>
      </c>
      <c r="H969" s="45" t="str">
        <f>IF($B969="","",IF(N($G969)=0,0,ROUND(N($C969)*IFERROR(INDEX(Contratos!$O$5:$O$204,MATCH($B969,Contratos!$A$5:$A$204,0)),0)*$G969,0)))</f>
        <v/>
      </c>
      <c r="I969" s="26"/>
      <c r="J969" s="45" t="str">
        <f>IF($B969="","",N($E969)+N($H969)-N($I969))</f>
        <v/>
      </c>
      <c r="K969" s="46" t="str">
        <f>IF($B969="","",IF(N($I969)&lt;=0,"Pendiente",IF(N($J969)&lt;=0,"Pagado","Parcial")))</f>
        <v/>
      </c>
      <c r="L969" s="45" t="str">
        <f>IF($B969="","",MIN(N($I969),N($C969)+N($H969)))</f>
        <v/>
      </c>
      <c r="M969" s="33" t="str">
        <f>IF(OR($A969="",$B969=""),"",IFERROR(IF(N(INDEX(Contratos!$N$5:$N$204,MATCH($B969,Contratos!$A$5:$A$204,0)))&lt;1,"",DATE(YEAR($A969),MONTH($A969),MIN(INDEX(Contratos!$N$5:$N$204,MATCH($B969,Contratos!$A$5:$A$204,0)),DAY(EOMONTH($A969,0))))),""))</f>
        <v/>
      </c>
    </row>
    <row r="970" spans="1:13" x14ac:dyDescent="0.25">
      <c r="A970" s="47"/>
      <c r="B970" s="36"/>
      <c r="C970" s="45" t="str">
        <f>IF($B970="","",IFERROR(INDEX(Contratos!$G$5:$G$204,MATCH($B970,Contratos!$A$5:$A$204,0)),""))</f>
        <v/>
      </c>
      <c r="D970" s="39"/>
      <c r="E970" s="45" t="str">
        <f>IF($B970="","",N($C970)+N($D970))</f>
        <v/>
      </c>
      <c r="F970" s="38"/>
      <c r="G970" s="30" t="str">
        <f>IF($M970="","",MAX(0,IF($F970="",TODAY(),$F970)-$M970))</f>
        <v/>
      </c>
      <c r="H970" s="45" t="str">
        <f>IF($B970="","",IF(N($G970)=0,0,ROUND(N($C970)*IFERROR(INDEX(Contratos!$O$5:$O$204,MATCH($B970,Contratos!$A$5:$A$204,0)),0)*$G970,0)))</f>
        <v/>
      </c>
      <c r="I970" s="39"/>
      <c r="J970" s="45" t="str">
        <f>IF($B970="","",N($E970)+N($H970)-N($I970))</f>
        <v/>
      </c>
      <c r="K970" s="46" t="str">
        <f>IF($B970="","",IF(N($I970)&lt;=0,"Pendiente",IF(N($J970)&lt;=0,"Pagado","Parcial")))</f>
        <v/>
      </c>
      <c r="L970" s="45" t="str">
        <f>IF($B970="","",MIN(N($I970),N($C970)+N($H970)))</f>
        <v/>
      </c>
      <c r="M970" s="33" t="str">
        <f>IF(OR($A970="",$B970=""),"",IFERROR(IF(N(INDEX(Contratos!$N$5:$N$204,MATCH($B970,Contratos!$A$5:$A$204,0)))&lt;1,"",DATE(YEAR($A970),MONTH($A970),MIN(INDEX(Contratos!$N$5:$N$204,MATCH($B970,Contratos!$A$5:$A$204,0)),DAY(EOMONTH($A970,0))))),""))</f>
        <v/>
      </c>
    </row>
    <row r="971" spans="1:13" x14ac:dyDescent="0.25">
      <c r="A971" s="44"/>
      <c r="B971" s="23"/>
      <c r="C971" s="45" t="str">
        <f>IF($B971="","",IFERROR(INDEX(Contratos!$G$5:$G$204,MATCH($B971,Contratos!$A$5:$A$204,0)),""))</f>
        <v/>
      </c>
      <c r="D971" s="26"/>
      <c r="E971" s="45" t="str">
        <f>IF($B971="","",N($C971)+N($D971))</f>
        <v/>
      </c>
      <c r="F971" s="25"/>
      <c r="G971" s="30" t="str">
        <f>IF($M971="","",MAX(0,IF($F971="",TODAY(),$F971)-$M971))</f>
        <v/>
      </c>
      <c r="H971" s="45" t="str">
        <f>IF($B971="","",IF(N($G971)=0,0,ROUND(N($C971)*IFERROR(INDEX(Contratos!$O$5:$O$204,MATCH($B971,Contratos!$A$5:$A$204,0)),0)*$G971,0)))</f>
        <v/>
      </c>
      <c r="I971" s="26"/>
      <c r="J971" s="45" t="str">
        <f>IF($B971="","",N($E971)+N($H971)-N($I971))</f>
        <v/>
      </c>
      <c r="K971" s="46" t="str">
        <f>IF($B971="","",IF(N($I971)&lt;=0,"Pendiente",IF(N($J971)&lt;=0,"Pagado","Parcial")))</f>
        <v/>
      </c>
      <c r="L971" s="45" t="str">
        <f>IF($B971="","",MIN(N($I971),N($C971)+N($H971)))</f>
        <v/>
      </c>
      <c r="M971" s="33" t="str">
        <f>IF(OR($A971="",$B971=""),"",IFERROR(IF(N(INDEX(Contratos!$N$5:$N$204,MATCH($B971,Contratos!$A$5:$A$204,0)))&lt;1,"",DATE(YEAR($A971),MONTH($A971),MIN(INDEX(Contratos!$N$5:$N$204,MATCH($B971,Contratos!$A$5:$A$204,0)),DAY(EOMONTH($A971,0))))),""))</f>
        <v/>
      </c>
    </row>
    <row r="972" spans="1:13" x14ac:dyDescent="0.25">
      <c r="A972" s="47"/>
      <c r="B972" s="36"/>
      <c r="C972" s="45" t="str">
        <f>IF($B972="","",IFERROR(INDEX(Contratos!$G$5:$G$204,MATCH($B972,Contratos!$A$5:$A$204,0)),""))</f>
        <v/>
      </c>
      <c r="D972" s="39"/>
      <c r="E972" s="45" t="str">
        <f>IF($B972="","",N($C972)+N($D972))</f>
        <v/>
      </c>
      <c r="F972" s="38"/>
      <c r="G972" s="30" t="str">
        <f>IF($M972="","",MAX(0,IF($F972="",TODAY(),$F972)-$M972))</f>
        <v/>
      </c>
      <c r="H972" s="45" t="str">
        <f>IF($B972="","",IF(N($G972)=0,0,ROUND(N($C972)*IFERROR(INDEX(Contratos!$O$5:$O$204,MATCH($B972,Contratos!$A$5:$A$204,0)),0)*$G972,0)))</f>
        <v/>
      </c>
      <c r="I972" s="39"/>
      <c r="J972" s="45" t="str">
        <f>IF($B972="","",N($E972)+N($H972)-N($I972))</f>
        <v/>
      </c>
      <c r="K972" s="46" t="str">
        <f>IF($B972="","",IF(N($I972)&lt;=0,"Pendiente",IF(N($J972)&lt;=0,"Pagado","Parcial")))</f>
        <v/>
      </c>
      <c r="L972" s="45" t="str">
        <f>IF($B972="","",MIN(N($I972),N($C972)+N($H972)))</f>
        <v/>
      </c>
      <c r="M972" s="33" t="str">
        <f>IF(OR($A972="",$B972=""),"",IFERROR(IF(N(INDEX(Contratos!$N$5:$N$204,MATCH($B972,Contratos!$A$5:$A$204,0)))&lt;1,"",DATE(YEAR($A972),MONTH($A972),MIN(INDEX(Contratos!$N$5:$N$204,MATCH($B972,Contratos!$A$5:$A$204,0)),DAY(EOMONTH($A972,0))))),""))</f>
        <v/>
      </c>
    </row>
    <row r="973" spans="1:13" x14ac:dyDescent="0.25">
      <c r="A973" s="44"/>
      <c r="B973" s="23"/>
      <c r="C973" s="45" t="str">
        <f>IF($B973="","",IFERROR(INDEX(Contratos!$G$5:$G$204,MATCH($B973,Contratos!$A$5:$A$204,0)),""))</f>
        <v/>
      </c>
      <c r="D973" s="26"/>
      <c r="E973" s="45" t="str">
        <f>IF($B973="","",N($C973)+N($D973))</f>
        <v/>
      </c>
      <c r="F973" s="25"/>
      <c r="G973" s="30" t="str">
        <f>IF($M973="","",MAX(0,IF($F973="",TODAY(),$F973)-$M973))</f>
        <v/>
      </c>
      <c r="H973" s="45" t="str">
        <f>IF($B973="","",IF(N($G973)=0,0,ROUND(N($C973)*IFERROR(INDEX(Contratos!$O$5:$O$204,MATCH($B973,Contratos!$A$5:$A$204,0)),0)*$G973,0)))</f>
        <v/>
      </c>
      <c r="I973" s="26"/>
      <c r="J973" s="45" t="str">
        <f>IF($B973="","",N($E973)+N($H973)-N($I973))</f>
        <v/>
      </c>
      <c r="K973" s="46" t="str">
        <f>IF($B973="","",IF(N($I973)&lt;=0,"Pendiente",IF(N($J973)&lt;=0,"Pagado","Parcial")))</f>
        <v/>
      </c>
      <c r="L973" s="45" t="str">
        <f>IF($B973="","",MIN(N($I973),N($C973)+N($H973)))</f>
        <v/>
      </c>
      <c r="M973" s="33" t="str">
        <f>IF(OR($A973="",$B973=""),"",IFERROR(IF(N(INDEX(Contratos!$N$5:$N$204,MATCH($B973,Contratos!$A$5:$A$204,0)))&lt;1,"",DATE(YEAR($A973),MONTH($A973),MIN(INDEX(Contratos!$N$5:$N$204,MATCH($B973,Contratos!$A$5:$A$204,0)),DAY(EOMONTH($A973,0))))),""))</f>
        <v/>
      </c>
    </row>
    <row r="974" spans="1:13" x14ac:dyDescent="0.25">
      <c r="A974" s="47"/>
      <c r="B974" s="36"/>
      <c r="C974" s="45" t="str">
        <f>IF($B974="","",IFERROR(INDEX(Contratos!$G$5:$G$204,MATCH($B974,Contratos!$A$5:$A$204,0)),""))</f>
        <v/>
      </c>
      <c r="D974" s="39"/>
      <c r="E974" s="45" t="str">
        <f>IF($B974="","",N($C974)+N($D974))</f>
        <v/>
      </c>
      <c r="F974" s="38"/>
      <c r="G974" s="30" t="str">
        <f>IF($M974="","",MAX(0,IF($F974="",TODAY(),$F974)-$M974))</f>
        <v/>
      </c>
      <c r="H974" s="45" t="str">
        <f>IF($B974="","",IF(N($G974)=0,0,ROUND(N($C974)*IFERROR(INDEX(Contratos!$O$5:$O$204,MATCH($B974,Contratos!$A$5:$A$204,0)),0)*$G974,0)))</f>
        <v/>
      </c>
      <c r="I974" s="39"/>
      <c r="J974" s="45" t="str">
        <f>IF($B974="","",N($E974)+N($H974)-N($I974))</f>
        <v/>
      </c>
      <c r="K974" s="46" t="str">
        <f>IF($B974="","",IF(N($I974)&lt;=0,"Pendiente",IF(N($J974)&lt;=0,"Pagado","Parcial")))</f>
        <v/>
      </c>
      <c r="L974" s="45" t="str">
        <f>IF($B974="","",MIN(N($I974),N($C974)+N($H974)))</f>
        <v/>
      </c>
      <c r="M974" s="33" t="str">
        <f>IF(OR($A974="",$B974=""),"",IFERROR(IF(N(INDEX(Contratos!$N$5:$N$204,MATCH($B974,Contratos!$A$5:$A$204,0)))&lt;1,"",DATE(YEAR($A974),MONTH($A974),MIN(INDEX(Contratos!$N$5:$N$204,MATCH($B974,Contratos!$A$5:$A$204,0)),DAY(EOMONTH($A974,0))))),""))</f>
        <v/>
      </c>
    </row>
    <row r="975" spans="1:13" x14ac:dyDescent="0.25">
      <c r="A975" s="44"/>
      <c r="B975" s="23"/>
      <c r="C975" s="45" t="str">
        <f>IF($B975="","",IFERROR(INDEX(Contratos!$G$5:$G$204,MATCH($B975,Contratos!$A$5:$A$204,0)),""))</f>
        <v/>
      </c>
      <c r="D975" s="26"/>
      <c r="E975" s="45" t="str">
        <f>IF($B975="","",N($C975)+N($D975))</f>
        <v/>
      </c>
      <c r="F975" s="25"/>
      <c r="G975" s="30" t="str">
        <f>IF($M975="","",MAX(0,IF($F975="",TODAY(),$F975)-$M975))</f>
        <v/>
      </c>
      <c r="H975" s="45" t="str">
        <f>IF($B975="","",IF(N($G975)=0,0,ROUND(N($C975)*IFERROR(INDEX(Contratos!$O$5:$O$204,MATCH($B975,Contratos!$A$5:$A$204,0)),0)*$G975,0)))</f>
        <v/>
      </c>
      <c r="I975" s="26"/>
      <c r="J975" s="45" t="str">
        <f>IF($B975="","",N($E975)+N($H975)-N($I975))</f>
        <v/>
      </c>
      <c r="K975" s="46" t="str">
        <f>IF($B975="","",IF(N($I975)&lt;=0,"Pendiente",IF(N($J975)&lt;=0,"Pagado","Parcial")))</f>
        <v/>
      </c>
      <c r="L975" s="45" t="str">
        <f>IF($B975="","",MIN(N($I975),N($C975)+N($H975)))</f>
        <v/>
      </c>
      <c r="M975" s="33" t="str">
        <f>IF(OR($A975="",$B975=""),"",IFERROR(IF(N(INDEX(Contratos!$N$5:$N$204,MATCH($B975,Contratos!$A$5:$A$204,0)))&lt;1,"",DATE(YEAR($A975),MONTH($A975),MIN(INDEX(Contratos!$N$5:$N$204,MATCH($B975,Contratos!$A$5:$A$204,0)),DAY(EOMONTH($A975,0))))),""))</f>
        <v/>
      </c>
    </row>
    <row r="976" spans="1:13" x14ac:dyDescent="0.25">
      <c r="A976" s="47"/>
      <c r="B976" s="36"/>
      <c r="C976" s="45" t="str">
        <f>IF($B976="","",IFERROR(INDEX(Contratos!$G$5:$G$204,MATCH($B976,Contratos!$A$5:$A$204,0)),""))</f>
        <v/>
      </c>
      <c r="D976" s="39"/>
      <c r="E976" s="45" t="str">
        <f>IF($B976="","",N($C976)+N($D976))</f>
        <v/>
      </c>
      <c r="F976" s="38"/>
      <c r="G976" s="30" t="str">
        <f>IF($M976="","",MAX(0,IF($F976="",TODAY(),$F976)-$M976))</f>
        <v/>
      </c>
      <c r="H976" s="45" t="str">
        <f>IF($B976="","",IF(N($G976)=0,0,ROUND(N($C976)*IFERROR(INDEX(Contratos!$O$5:$O$204,MATCH($B976,Contratos!$A$5:$A$204,0)),0)*$G976,0)))</f>
        <v/>
      </c>
      <c r="I976" s="39"/>
      <c r="J976" s="45" t="str">
        <f>IF($B976="","",N($E976)+N($H976)-N($I976))</f>
        <v/>
      </c>
      <c r="K976" s="46" t="str">
        <f>IF($B976="","",IF(N($I976)&lt;=0,"Pendiente",IF(N($J976)&lt;=0,"Pagado","Parcial")))</f>
        <v/>
      </c>
      <c r="L976" s="45" t="str">
        <f>IF($B976="","",MIN(N($I976),N($C976)+N($H976)))</f>
        <v/>
      </c>
      <c r="M976" s="33" t="str">
        <f>IF(OR($A976="",$B976=""),"",IFERROR(IF(N(INDEX(Contratos!$N$5:$N$204,MATCH($B976,Contratos!$A$5:$A$204,0)))&lt;1,"",DATE(YEAR($A976),MONTH($A976),MIN(INDEX(Contratos!$N$5:$N$204,MATCH($B976,Contratos!$A$5:$A$204,0)),DAY(EOMONTH($A976,0))))),""))</f>
        <v/>
      </c>
    </row>
    <row r="977" spans="1:13" x14ac:dyDescent="0.25">
      <c r="A977" s="44"/>
      <c r="B977" s="23"/>
      <c r="C977" s="45" t="str">
        <f>IF($B977="","",IFERROR(INDEX(Contratos!$G$5:$G$204,MATCH($B977,Contratos!$A$5:$A$204,0)),""))</f>
        <v/>
      </c>
      <c r="D977" s="26"/>
      <c r="E977" s="45" t="str">
        <f>IF($B977="","",N($C977)+N($D977))</f>
        <v/>
      </c>
      <c r="F977" s="25"/>
      <c r="G977" s="30" t="str">
        <f>IF($M977="","",MAX(0,IF($F977="",TODAY(),$F977)-$M977))</f>
        <v/>
      </c>
      <c r="H977" s="45" t="str">
        <f>IF($B977="","",IF(N($G977)=0,0,ROUND(N($C977)*IFERROR(INDEX(Contratos!$O$5:$O$204,MATCH($B977,Contratos!$A$5:$A$204,0)),0)*$G977,0)))</f>
        <v/>
      </c>
      <c r="I977" s="26"/>
      <c r="J977" s="45" t="str">
        <f>IF($B977="","",N($E977)+N($H977)-N($I977))</f>
        <v/>
      </c>
      <c r="K977" s="46" t="str">
        <f>IF($B977="","",IF(N($I977)&lt;=0,"Pendiente",IF(N($J977)&lt;=0,"Pagado","Parcial")))</f>
        <v/>
      </c>
      <c r="L977" s="45" t="str">
        <f>IF($B977="","",MIN(N($I977),N($C977)+N($H977)))</f>
        <v/>
      </c>
      <c r="M977" s="33" t="str">
        <f>IF(OR($A977="",$B977=""),"",IFERROR(IF(N(INDEX(Contratos!$N$5:$N$204,MATCH($B977,Contratos!$A$5:$A$204,0)))&lt;1,"",DATE(YEAR($A977),MONTH($A977),MIN(INDEX(Contratos!$N$5:$N$204,MATCH($B977,Contratos!$A$5:$A$204,0)),DAY(EOMONTH($A977,0))))),""))</f>
        <v/>
      </c>
    </row>
    <row r="978" spans="1:13" x14ac:dyDescent="0.25">
      <c r="A978" s="47"/>
      <c r="B978" s="36"/>
      <c r="C978" s="45" t="str">
        <f>IF($B978="","",IFERROR(INDEX(Contratos!$G$5:$G$204,MATCH($B978,Contratos!$A$5:$A$204,0)),""))</f>
        <v/>
      </c>
      <c r="D978" s="39"/>
      <c r="E978" s="45" t="str">
        <f>IF($B978="","",N($C978)+N($D978))</f>
        <v/>
      </c>
      <c r="F978" s="38"/>
      <c r="G978" s="30" t="str">
        <f>IF($M978="","",MAX(0,IF($F978="",TODAY(),$F978)-$M978))</f>
        <v/>
      </c>
      <c r="H978" s="45" t="str">
        <f>IF($B978="","",IF(N($G978)=0,0,ROUND(N($C978)*IFERROR(INDEX(Contratos!$O$5:$O$204,MATCH($B978,Contratos!$A$5:$A$204,0)),0)*$G978,0)))</f>
        <v/>
      </c>
      <c r="I978" s="39"/>
      <c r="J978" s="45" t="str">
        <f>IF($B978="","",N($E978)+N($H978)-N($I978))</f>
        <v/>
      </c>
      <c r="K978" s="46" t="str">
        <f>IF($B978="","",IF(N($I978)&lt;=0,"Pendiente",IF(N($J978)&lt;=0,"Pagado","Parcial")))</f>
        <v/>
      </c>
      <c r="L978" s="45" t="str">
        <f>IF($B978="","",MIN(N($I978),N($C978)+N($H978)))</f>
        <v/>
      </c>
      <c r="M978" s="33" t="str">
        <f>IF(OR($A978="",$B978=""),"",IFERROR(IF(N(INDEX(Contratos!$N$5:$N$204,MATCH($B978,Contratos!$A$5:$A$204,0)))&lt;1,"",DATE(YEAR($A978),MONTH($A978),MIN(INDEX(Contratos!$N$5:$N$204,MATCH($B978,Contratos!$A$5:$A$204,0)),DAY(EOMONTH($A978,0))))),""))</f>
        <v/>
      </c>
    </row>
    <row r="979" spans="1:13" x14ac:dyDescent="0.25">
      <c r="A979" s="44"/>
      <c r="B979" s="23"/>
      <c r="C979" s="45" t="str">
        <f>IF($B979="","",IFERROR(INDEX(Contratos!$G$5:$G$204,MATCH($B979,Contratos!$A$5:$A$204,0)),""))</f>
        <v/>
      </c>
      <c r="D979" s="26"/>
      <c r="E979" s="45" t="str">
        <f>IF($B979="","",N($C979)+N($D979))</f>
        <v/>
      </c>
      <c r="F979" s="25"/>
      <c r="G979" s="30" t="str">
        <f>IF($M979="","",MAX(0,IF($F979="",TODAY(),$F979)-$M979))</f>
        <v/>
      </c>
      <c r="H979" s="45" t="str">
        <f>IF($B979="","",IF(N($G979)=0,0,ROUND(N($C979)*IFERROR(INDEX(Contratos!$O$5:$O$204,MATCH($B979,Contratos!$A$5:$A$204,0)),0)*$G979,0)))</f>
        <v/>
      </c>
      <c r="I979" s="26"/>
      <c r="J979" s="45" t="str">
        <f>IF($B979="","",N($E979)+N($H979)-N($I979))</f>
        <v/>
      </c>
      <c r="K979" s="46" t="str">
        <f>IF($B979="","",IF(N($I979)&lt;=0,"Pendiente",IF(N($J979)&lt;=0,"Pagado","Parcial")))</f>
        <v/>
      </c>
      <c r="L979" s="45" t="str">
        <f>IF($B979="","",MIN(N($I979),N($C979)+N($H979)))</f>
        <v/>
      </c>
      <c r="M979" s="33" t="str">
        <f>IF(OR($A979="",$B979=""),"",IFERROR(IF(N(INDEX(Contratos!$N$5:$N$204,MATCH($B979,Contratos!$A$5:$A$204,0)))&lt;1,"",DATE(YEAR($A979),MONTH($A979),MIN(INDEX(Contratos!$N$5:$N$204,MATCH($B979,Contratos!$A$5:$A$204,0)),DAY(EOMONTH($A979,0))))),""))</f>
        <v/>
      </c>
    </row>
    <row r="980" spans="1:13" x14ac:dyDescent="0.25">
      <c r="A980" s="47"/>
      <c r="B980" s="36"/>
      <c r="C980" s="45" t="str">
        <f>IF($B980="","",IFERROR(INDEX(Contratos!$G$5:$G$204,MATCH($B980,Contratos!$A$5:$A$204,0)),""))</f>
        <v/>
      </c>
      <c r="D980" s="39"/>
      <c r="E980" s="45" t="str">
        <f>IF($B980="","",N($C980)+N($D980))</f>
        <v/>
      </c>
      <c r="F980" s="38"/>
      <c r="G980" s="30" t="str">
        <f>IF($M980="","",MAX(0,IF($F980="",TODAY(),$F980)-$M980))</f>
        <v/>
      </c>
      <c r="H980" s="45" t="str">
        <f>IF($B980="","",IF(N($G980)=0,0,ROUND(N($C980)*IFERROR(INDEX(Contratos!$O$5:$O$204,MATCH($B980,Contratos!$A$5:$A$204,0)),0)*$G980,0)))</f>
        <v/>
      </c>
      <c r="I980" s="39"/>
      <c r="J980" s="45" t="str">
        <f>IF($B980="","",N($E980)+N($H980)-N($I980))</f>
        <v/>
      </c>
      <c r="K980" s="46" t="str">
        <f>IF($B980="","",IF(N($I980)&lt;=0,"Pendiente",IF(N($J980)&lt;=0,"Pagado","Parcial")))</f>
        <v/>
      </c>
      <c r="L980" s="45" t="str">
        <f>IF($B980="","",MIN(N($I980),N($C980)+N($H980)))</f>
        <v/>
      </c>
      <c r="M980" s="33" t="str">
        <f>IF(OR($A980="",$B980=""),"",IFERROR(IF(N(INDEX(Contratos!$N$5:$N$204,MATCH($B980,Contratos!$A$5:$A$204,0)))&lt;1,"",DATE(YEAR($A980),MONTH($A980),MIN(INDEX(Contratos!$N$5:$N$204,MATCH($B980,Contratos!$A$5:$A$204,0)),DAY(EOMONTH($A980,0))))),""))</f>
        <v/>
      </c>
    </row>
    <row r="981" spans="1:13" x14ac:dyDescent="0.25">
      <c r="A981" s="44"/>
      <c r="B981" s="23"/>
      <c r="C981" s="45" t="str">
        <f>IF($B981="","",IFERROR(INDEX(Contratos!$G$5:$G$204,MATCH($B981,Contratos!$A$5:$A$204,0)),""))</f>
        <v/>
      </c>
      <c r="D981" s="26"/>
      <c r="E981" s="45" t="str">
        <f>IF($B981="","",N($C981)+N($D981))</f>
        <v/>
      </c>
      <c r="F981" s="25"/>
      <c r="G981" s="30" t="str">
        <f>IF($M981="","",MAX(0,IF($F981="",TODAY(),$F981)-$M981))</f>
        <v/>
      </c>
      <c r="H981" s="45" t="str">
        <f>IF($B981="","",IF(N($G981)=0,0,ROUND(N($C981)*IFERROR(INDEX(Contratos!$O$5:$O$204,MATCH($B981,Contratos!$A$5:$A$204,0)),0)*$G981,0)))</f>
        <v/>
      </c>
      <c r="I981" s="26"/>
      <c r="J981" s="45" t="str">
        <f>IF($B981="","",N($E981)+N($H981)-N($I981))</f>
        <v/>
      </c>
      <c r="K981" s="46" t="str">
        <f>IF($B981="","",IF(N($I981)&lt;=0,"Pendiente",IF(N($J981)&lt;=0,"Pagado","Parcial")))</f>
        <v/>
      </c>
      <c r="L981" s="45" t="str">
        <f>IF($B981="","",MIN(N($I981),N($C981)+N($H981)))</f>
        <v/>
      </c>
      <c r="M981" s="33" t="str">
        <f>IF(OR($A981="",$B981=""),"",IFERROR(IF(N(INDEX(Contratos!$N$5:$N$204,MATCH($B981,Contratos!$A$5:$A$204,0)))&lt;1,"",DATE(YEAR($A981),MONTH($A981),MIN(INDEX(Contratos!$N$5:$N$204,MATCH($B981,Contratos!$A$5:$A$204,0)),DAY(EOMONTH($A981,0))))),""))</f>
        <v/>
      </c>
    </row>
    <row r="982" spans="1:13" x14ac:dyDescent="0.25">
      <c r="A982" s="47"/>
      <c r="B982" s="36"/>
      <c r="C982" s="45" t="str">
        <f>IF($B982="","",IFERROR(INDEX(Contratos!$G$5:$G$204,MATCH($B982,Contratos!$A$5:$A$204,0)),""))</f>
        <v/>
      </c>
      <c r="D982" s="39"/>
      <c r="E982" s="45" t="str">
        <f>IF($B982="","",N($C982)+N($D982))</f>
        <v/>
      </c>
      <c r="F982" s="38"/>
      <c r="G982" s="30" t="str">
        <f>IF($M982="","",MAX(0,IF($F982="",TODAY(),$F982)-$M982))</f>
        <v/>
      </c>
      <c r="H982" s="45" t="str">
        <f>IF($B982="","",IF(N($G982)=0,0,ROUND(N($C982)*IFERROR(INDEX(Contratos!$O$5:$O$204,MATCH($B982,Contratos!$A$5:$A$204,0)),0)*$G982,0)))</f>
        <v/>
      </c>
      <c r="I982" s="39"/>
      <c r="J982" s="45" t="str">
        <f>IF($B982="","",N($E982)+N($H982)-N($I982))</f>
        <v/>
      </c>
      <c r="K982" s="46" t="str">
        <f>IF($B982="","",IF(N($I982)&lt;=0,"Pendiente",IF(N($J982)&lt;=0,"Pagado","Parcial")))</f>
        <v/>
      </c>
      <c r="L982" s="45" t="str">
        <f>IF($B982="","",MIN(N($I982),N($C982)+N($H982)))</f>
        <v/>
      </c>
      <c r="M982" s="33" t="str">
        <f>IF(OR($A982="",$B982=""),"",IFERROR(IF(N(INDEX(Contratos!$N$5:$N$204,MATCH($B982,Contratos!$A$5:$A$204,0)))&lt;1,"",DATE(YEAR($A982),MONTH($A982),MIN(INDEX(Contratos!$N$5:$N$204,MATCH($B982,Contratos!$A$5:$A$204,0)),DAY(EOMONTH($A982,0))))),""))</f>
        <v/>
      </c>
    </row>
    <row r="983" spans="1:13" x14ac:dyDescent="0.25">
      <c r="A983" s="44"/>
      <c r="B983" s="23"/>
      <c r="C983" s="45" t="str">
        <f>IF($B983="","",IFERROR(INDEX(Contratos!$G$5:$G$204,MATCH($B983,Contratos!$A$5:$A$204,0)),""))</f>
        <v/>
      </c>
      <c r="D983" s="26"/>
      <c r="E983" s="45" t="str">
        <f>IF($B983="","",N($C983)+N($D983))</f>
        <v/>
      </c>
      <c r="F983" s="25"/>
      <c r="G983" s="30" t="str">
        <f>IF($M983="","",MAX(0,IF($F983="",TODAY(),$F983)-$M983))</f>
        <v/>
      </c>
      <c r="H983" s="45" t="str">
        <f>IF($B983="","",IF(N($G983)=0,0,ROUND(N($C983)*IFERROR(INDEX(Contratos!$O$5:$O$204,MATCH($B983,Contratos!$A$5:$A$204,0)),0)*$G983,0)))</f>
        <v/>
      </c>
      <c r="I983" s="26"/>
      <c r="J983" s="45" t="str">
        <f>IF($B983="","",N($E983)+N($H983)-N($I983))</f>
        <v/>
      </c>
      <c r="K983" s="46" t="str">
        <f>IF($B983="","",IF(N($I983)&lt;=0,"Pendiente",IF(N($J983)&lt;=0,"Pagado","Parcial")))</f>
        <v/>
      </c>
      <c r="L983" s="45" t="str">
        <f>IF($B983="","",MIN(N($I983),N($C983)+N($H983)))</f>
        <v/>
      </c>
      <c r="M983" s="33" t="str">
        <f>IF(OR($A983="",$B983=""),"",IFERROR(IF(N(INDEX(Contratos!$N$5:$N$204,MATCH($B983,Contratos!$A$5:$A$204,0)))&lt;1,"",DATE(YEAR($A983),MONTH($A983),MIN(INDEX(Contratos!$N$5:$N$204,MATCH($B983,Contratos!$A$5:$A$204,0)),DAY(EOMONTH($A983,0))))),""))</f>
        <v/>
      </c>
    </row>
    <row r="984" spans="1:13" x14ac:dyDescent="0.25">
      <c r="A984" s="47"/>
      <c r="B984" s="36"/>
      <c r="C984" s="45" t="str">
        <f>IF($B984="","",IFERROR(INDEX(Contratos!$G$5:$G$204,MATCH($B984,Contratos!$A$5:$A$204,0)),""))</f>
        <v/>
      </c>
      <c r="D984" s="39"/>
      <c r="E984" s="45" t="str">
        <f>IF($B984="","",N($C984)+N($D984))</f>
        <v/>
      </c>
      <c r="F984" s="38"/>
      <c r="G984" s="30" t="str">
        <f>IF($M984="","",MAX(0,IF($F984="",TODAY(),$F984)-$M984))</f>
        <v/>
      </c>
      <c r="H984" s="45" t="str">
        <f>IF($B984="","",IF(N($G984)=0,0,ROUND(N($C984)*IFERROR(INDEX(Contratos!$O$5:$O$204,MATCH($B984,Contratos!$A$5:$A$204,0)),0)*$G984,0)))</f>
        <v/>
      </c>
      <c r="I984" s="39"/>
      <c r="J984" s="45" t="str">
        <f>IF($B984="","",N($E984)+N($H984)-N($I984))</f>
        <v/>
      </c>
      <c r="K984" s="46" t="str">
        <f>IF($B984="","",IF(N($I984)&lt;=0,"Pendiente",IF(N($J984)&lt;=0,"Pagado","Parcial")))</f>
        <v/>
      </c>
      <c r="L984" s="45" t="str">
        <f>IF($B984="","",MIN(N($I984),N($C984)+N($H984)))</f>
        <v/>
      </c>
      <c r="M984" s="33" t="str">
        <f>IF(OR($A984="",$B984=""),"",IFERROR(IF(N(INDEX(Contratos!$N$5:$N$204,MATCH($B984,Contratos!$A$5:$A$204,0)))&lt;1,"",DATE(YEAR($A984),MONTH($A984),MIN(INDEX(Contratos!$N$5:$N$204,MATCH($B984,Contratos!$A$5:$A$204,0)),DAY(EOMONTH($A984,0))))),""))</f>
        <v/>
      </c>
    </row>
    <row r="985" spans="1:13" x14ac:dyDescent="0.25">
      <c r="A985" s="44"/>
      <c r="B985" s="23"/>
      <c r="C985" s="45" t="str">
        <f>IF($B985="","",IFERROR(INDEX(Contratos!$G$5:$G$204,MATCH($B985,Contratos!$A$5:$A$204,0)),""))</f>
        <v/>
      </c>
      <c r="D985" s="26"/>
      <c r="E985" s="45" t="str">
        <f>IF($B985="","",N($C985)+N($D985))</f>
        <v/>
      </c>
      <c r="F985" s="25"/>
      <c r="G985" s="30" t="str">
        <f>IF($M985="","",MAX(0,IF($F985="",TODAY(),$F985)-$M985))</f>
        <v/>
      </c>
      <c r="H985" s="45" t="str">
        <f>IF($B985="","",IF(N($G985)=0,0,ROUND(N($C985)*IFERROR(INDEX(Contratos!$O$5:$O$204,MATCH($B985,Contratos!$A$5:$A$204,0)),0)*$G985,0)))</f>
        <v/>
      </c>
      <c r="I985" s="26"/>
      <c r="J985" s="45" t="str">
        <f>IF($B985="","",N($E985)+N($H985)-N($I985))</f>
        <v/>
      </c>
      <c r="K985" s="46" t="str">
        <f>IF($B985="","",IF(N($I985)&lt;=0,"Pendiente",IF(N($J985)&lt;=0,"Pagado","Parcial")))</f>
        <v/>
      </c>
      <c r="L985" s="45" t="str">
        <f>IF($B985="","",MIN(N($I985),N($C985)+N($H985)))</f>
        <v/>
      </c>
      <c r="M985" s="33" t="str">
        <f>IF(OR($A985="",$B985=""),"",IFERROR(IF(N(INDEX(Contratos!$N$5:$N$204,MATCH($B985,Contratos!$A$5:$A$204,0)))&lt;1,"",DATE(YEAR($A985),MONTH($A985),MIN(INDEX(Contratos!$N$5:$N$204,MATCH($B985,Contratos!$A$5:$A$204,0)),DAY(EOMONTH($A985,0))))),""))</f>
        <v/>
      </c>
    </row>
    <row r="986" spans="1:13" x14ac:dyDescent="0.25">
      <c r="A986" s="47"/>
      <c r="B986" s="36"/>
      <c r="C986" s="45" t="str">
        <f>IF($B986="","",IFERROR(INDEX(Contratos!$G$5:$G$204,MATCH($B986,Contratos!$A$5:$A$204,0)),""))</f>
        <v/>
      </c>
      <c r="D986" s="39"/>
      <c r="E986" s="45" t="str">
        <f>IF($B986="","",N($C986)+N($D986))</f>
        <v/>
      </c>
      <c r="F986" s="38"/>
      <c r="G986" s="30" t="str">
        <f>IF($M986="","",MAX(0,IF($F986="",TODAY(),$F986)-$M986))</f>
        <v/>
      </c>
      <c r="H986" s="45" t="str">
        <f>IF($B986="","",IF(N($G986)=0,0,ROUND(N($C986)*IFERROR(INDEX(Contratos!$O$5:$O$204,MATCH($B986,Contratos!$A$5:$A$204,0)),0)*$G986,0)))</f>
        <v/>
      </c>
      <c r="I986" s="39"/>
      <c r="J986" s="45" t="str">
        <f>IF($B986="","",N($E986)+N($H986)-N($I986))</f>
        <v/>
      </c>
      <c r="K986" s="46" t="str">
        <f>IF($B986="","",IF(N($I986)&lt;=0,"Pendiente",IF(N($J986)&lt;=0,"Pagado","Parcial")))</f>
        <v/>
      </c>
      <c r="L986" s="45" t="str">
        <f>IF($B986="","",MIN(N($I986),N($C986)+N($H986)))</f>
        <v/>
      </c>
      <c r="M986" s="33" t="str">
        <f>IF(OR($A986="",$B986=""),"",IFERROR(IF(N(INDEX(Contratos!$N$5:$N$204,MATCH($B986,Contratos!$A$5:$A$204,0)))&lt;1,"",DATE(YEAR($A986),MONTH($A986),MIN(INDEX(Contratos!$N$5:$N$204,MATCH($B986,Contratos!$A$5:$A$204,0)),DAY(EOMONTH($A986,0))))),""))</f>
        <v/>
      </c>
    </row>
    <row r="987" spans="1:13" x14ac:dyDescent="0.25">
      <c r="A987" s="44"/>
      <c r="B987" s="23"/>
      <c r="C987" s="45" t="str">
        <f>IF($B987="","",IFERROR(INDEX(Contratos!$G$5:$G$204,MATCH($B987,Contratos!$A$5:$A$204,0)),""))</f>
        <v/>
      </c>
      <c r="D987" s="26"/>
      <c r="E987" s="45" t="str">
        <f>IF($B987="","",N($C987)+N($D987))</f>
        <v/>
      </c>
      <c r="F987" s="25"/>
      <c r="G987" s="30" t="str">
        <f>IF($M987="","",MAX(0,IF($F987="",TODAY(),$F987)-$M987))</f>
        <v/>
      </c>
      <c r="H987" s="45" t="str">
        <f>IF($B987="","",IF(N($G987)=0,0,ROUND(N($C987)*IFERROR(INDEX(Contratos!$O$5:$O$204,MATCH($B987,Contratos!$A$5:$A$204,0)),0)*$G987,0)))</f>
        <v/>
      </c>
      <c r="I987" s="26"/>
      <c r="J987" s="45" t="str">
        <f>IF($B987="","",N($E987)+N($H987)-N($I987))</f>
        <v/>
      </c>
      <c r="K987" s="46" t="str">
        <f>IF($B987="","",IF(N($I987)&lt;=0,"Pendiente",IF(N($J987)&lt;=0,"Pagado","Parcial")))</f>
        <v/>
      </c>
      <c r="L987" s="45" t="str">
        <f>IF($B987="","",MIN(N($I987),N($C987)+N($H987)))</f>
        <v/>
      </c>
      <c r="M987" s="33" t="str">
        <f>IF(OR($A987="",$B987=""),"",IFERROR(IF(N(INDEX(Contratos!$N$5:$N$204,MATCH($B987,Contratos!$A$5:$A$204,0)))&lt;1,"",DATE(YEAR($A987),MONTH($A987),MIN(INDEX(Contratos!$N$5:$N$204,MATCH($B987,Contratos!$A$5:$A$204,0)),DAY(EOMONTH($A987,0))))),""))</f>
        <v/>
      </c>
    </row>
    <row r="988" spans="1:13" x14ac:dyDescent="0.25">
      <c r="A988" s="47"/>
      <c r="B988" s="36"/>
      <c r="C988" s="45" t="str">
        <f>IF($B988="","",IFERROR(INDEX(Contratos!$G$5:$G$204,MATCH($B988,Contratos!$A$5:$A$204,0)),""))</f>
        <v/>
      </c>
      <c r="D988" s="39"/>
      <c r="E988" s="45" t="str">
        <f>IF($B988="","",N($C988)+N($D988))</f>
        <v/>
      </c>
      <c r="F988" s="38"/>
      <c r="G988" s="30" t="str">
        <f>IF($M988="","",MAX(0,IF($F988="",TODAY(),$F988)-$M988))</f>
        <v/>
      </c>
      <c r="H988" s="45" t="str">
        <f>IF($B988="","",IF(N($G988)=0,0,ROUND(N($C988)*IFERROR(INDEX(Contratos!$O$5:$O$204,MATCH($B988,Contratos!$A$5:$A$204,0)),0)*$G988,0)))</f>
        <v/>
      </c>
      <c r="I988" s="39"/>
      <c r="J988" s="45" t="str">
        <f>IF($B988="","",N($E988)+N($H988)-N($I988))</f>
        <v/>
      </c>
      <c r="K988" s="46" t="str">
        <f>IF($B988="","",IF(N($I988)&lt;=0,"Pendiente",IF(N($J988)&lt;=0,"Pagado","Parcial")))</f>
        <v/>
      </c>
      <c r="L988" s="45" t="str">
        <f>IF($B988="","",MIN(N($I988),N($C988)+N($H988)))</f>
        <v/>
      </c>
      <c r="M988" s="33" t="str">
        <f>IF(OR($A988="",$B988=""),"",IFERROR(IF(N(INDEX(Contratos!$N$5:$N$204,MATCH($B988,Contratos!$A$5:$A$204,0)))&lt;1,"",DATE(YEAR($A988),MONTH($A988),MIN(INDEX(Contratos!$N$5:$N$204,MATCH($B988,Contratos!$A$5:$A$204,0)),DAY(EOMONTH($A988,0))))),""))</f>
        <v/>
      </c>
    </row>
    <row r="989" spans="1:13" x14ac:dyDescent="0.25">
      <c r="A989" s="44"/>
      <c r="B989" s="23"/>
      <c r="C989" s="45" t="str">
        <f>IF($B989="","",IFERROR(INDEX(Contratos!$G$5:$G$204,MATCH($B989,Contratos!$A$5:$A$204,0)),""))</f>
        <v/>
      </c>
      <c r="D989" s="26"/>
      <c r="E989" s="45" t="str">
        <f>IF($B989="","",N($C989)+N($D989))</f>
        <v/>
      </c>
      <c r="F989" s="25"/>
      <c r="G989" s="30" t="str">
        <f>IF($M989="","",MAX(0,IF($F989="",TODAY(),$F989)-$M989))</f>
        <v/>
      </c>
      <c r="H989" s="45" t="str">
        <f>IF($B989="","",IF(N($G989)=0,0,ROUND(N($C989)*IFERROR(INDEX(Contratos!$O$5:$O$204,MATCH($B989,Contratos!$A$5:$A$204,0)),0)*$G989,0)))</f>
        <v/>
      </c>
      <c r="I989" s="26"/>
      <c r="J989" s="45" t="str">
        <f>IF($B989="","",N($E989)+N($H989)-N($I989))</f>
        <v/>
      </c>
      <c r="K989" s="46" t="str">
        <f>IF($B989="","",IF(N($I989)&lt;=0,"Pendiente",IF(N($J989)&lt;=0,"Pagado","Parcial")))</f>
        <v/>
      </c>
      <c r="L989" s="45" t="str">
        <f>IF($B989="","",MIN(N($I989),N($C989)+N($H989)))</f>
        <v/>
      </c>
      <c r="M989" s="33" t="str">
        <f>IF(OR($A989="",$B989=""),"",IFERROR(IF(N(INDEX(Contratos!$N$5:$N$204,MATCH($B989,Contratos!$A$5:$A$204,0)))&lt;1,"",DATE(YEAR($A989),MONTH($A989),MIN(INDEX(Contratos!$N$5:$N$204,MATCH($B989,Contratos!$A$5:$A$204,0)),DAY(EOMONTH($A989,0))))),""))</f>
        <v/>
      </c>
    </row>
    <row r="990" spans="1:13" x14ac:dyDescent="0.25">
      <c r="A990" s="47"/>
      <c r="B990" s="36"/>
      <c r="C990" s="45" t="str">
        <f>IF($B990="","",IFERROR(INDEX(Contratos!$G$5:$G$204,MATCH($B990,Contratos!$A$5:$A$204,0)),""))</f>
        <v/>
      </c>
      <c r="D990" s="39"/>
      <c r="E990" s="45" t="str">
        <f>IF($B990="","",N($C990)+N($D990))</f>
        <v/>
      </c>
      <c r="F990" s="38"/>
      <c r="G990" s="30" t="str">
        <f>IF($M990="","",MAX(0,IF($F990="",TODAY(),$F990)-$M990))</f>
        <v/>
      </c>
      <c r="H990" s="45" t="str">
        <f>IF($B990="","",IF(N($G990)=0,0,ROUND(N($C990)*IFERROR(INDEX(Contratos!$O$5:$O$204,MATCH($B990,Contratos!$A$5:$A$204,0)),0)*$G990,0)))</f>
        <v/>
      </c>
      <c r="I990" s="39"/>
      <c r="J990" s="45" t="str">
        <f>IF($B990="","",N($E990)+N($H990)-N($I990))</f>
        <v/>
      </c>
      <c r="K990" s="46" t="str">
        <f>IF($B990="","",IF(N($I990)&lt;=0,"Pendiente",IF(N($J990)&lt;=0,"Pagado","Parcial")))</f>
        <v/>
      </c>
      <c r="L990" s="45" t="str">
        <f>IF($B990="","",MIN(N($I990),N($C990)+N($H990)))</f>
        <v/>
      </c>
      <c r="M990" s="33" t="str">
        <f>IF(OR($A990="",$B990=""),"",IFERROR(IF(N(INDEX(Contratos!$N$5:$N$204,MATCH($B990,Contratos!$A$5:$A$204,0)))&lt;1,"",DATE(YEAR($A990),MONTH($A990),MIN(INDEX(Contratos!$N$5:$N$204,MATCH($B990,Contratos!$A$5:$A$204,0)),DAY(EOMONTH($A990,0))))),""))</f>
        <v/>
      </c>
    </row>
    <row r="991" spans="1:13" x14ac:dyDescent="0.25">
      <c r="A991" s="44"/>
      <c r="B991" s="23"/>
      <c r="C991" s="45" t="str">
        <f>IF($B991="","",IFERROR(INDEX(Contratos!$G$5:$G$204,MATCH($B991,Contratos!$A$5:$A$204,0)),""))</f>
        <v/>
      </c>
      <c r="D991" s="26"/>
      <c r="E991" s="45" t="str">
        <f>IF($B991="","",N($C991)+N($D991))</f>
        <v/>
      </c>
      <c r="F991" s="25"/>
      <c r="G991" s="30" t="str">
        <f>IF($M991="","",MAX(0,IF($F991="",TODAY(),$F991)-$M991))</f>
        <v/>
      </c>
      <c r="H991" s="45" t="str">
        <f>IF($B991="","",IF(N($G991)=0,0,ROUND(N($C991)*IFERROR(INDEX(Contratos!$O$5:$O$204,MATCH($B991,Contratos!$A$5:$A$204,0)),0)*$G991,0)))</f>
        <v/>
      </c>
      <c r="I991" s="26"/>
      <c r="J991" s="45" t="str">
        <f>IF($B991="","",N($E991)+N($H991)-N($I991))</f>
        <v/>
      </c>
      <c r="K991" s="46" t="str">
        <f>IF($B991="","",IF(N($I991)&lt;=0,"Pendiente",IF(N($J991)&lt;=0,"Pagado","Parcial")))</f>
        <v/>
      </c>
      <c r="L991" s="45" t="str">
        <f>IF($B991="","",MIN(N($I991),N($C991)+N($H991)))</f>
        <v/>
      </c>
      <c r="M991" s="33" t="str">
        <f>IF(OR($A991="",$B991=""),"",IFERROR(IF(N(INDEX(Contratos!$N$5:$N$204,MATCH($B991,Contratos!$A$5:$A$204,0)))&lt;1,"",DATE(YEAR($A991),MONTH($A991),MIN(INDEX(Contratos!$N$5:$N$204,MATCH($B991,Contratos!$A$5:$A$204,0)),DAY(EOMONTH($A991,0))))),""))</f>
        <v/>
      </c>
    </row>
    <row r="992" spans="1:13" x14ac:dyDescent="0.25">
      <c r="A992" s="47"/>
      <c r="B992" s="36"/>
      <c r="C992" s="45" t="str">
        <f>IF($B992="","",IFERROR(INDEX(Contratos!$G$5:$G$204,MATCH($B992,Contratos!$A$5:$A$204,0)),""))</f>
        <v/>
      </c>
      <c r="D992" s="39"/>
      <c r="E992" s="45" t="str">
        <f>IF($B992="","",N($C992)+N($D992))</f>
        <v/>
      </c>
      <c r="F992" s="38"/>
      <c r="G992" s="30" t="str">
        <f>IF($M992="","",MAX(0,IF($F992="",TODAY(),$F992)-$M992))</f>
        <v/>
      </c>
      <c r="H992" s="45" t="str">
        <f>IF($B992="","",IF(N($G992)=0,0,ROUND(N($C992)*IFERROR(INDEX(Contratos!$O$5:$O$204,MATCH($B992,Contratos!$A$5:$A$204,0)),0)*$G992,0)))</f>
        <v/>
      </c>
      <c r="I992" s="39"/>
      <c r="J992" s="45" t="str">
        <f>IF($B992="","",N($E992)+N($H992)-N($I992))</f>
        <v/>
      </c>
      <c r="K992" s="46" t="str">
        <f>IF($B992="","",IF(N($I992)&lt;=0,"Pendiente",IF(N($J992)&lt;=0,"Pagado","Parcial")))</f>
        <v/>
      </c>
      <c r="L992" s="45" t="str">
        <f>IF($B992="","",MIN(N($I992),N($C992)+N($H992)))</f>
        <v/>
      </c>
      <c r="M992" s="33" t="str">
        <f>IF(OR($A992="",$B992=""),"",IFERROR(IF(N(INDEX(Contratos!$N$5:$N$204,MATCH($B992,Contratos!$A$5:$A$204,0)))&lt;1,"",DATE(YEAR($A992),MONTH($A992),MIN(INDEX(Contratos!$N$5:$N$204,MATCH($B992,Contratos!$A$5:$A$204,0)),DAY(EOMONTH($A992,0))))),""))</f>
        <v/>
      </c>
    </row>
    <row r="993" spans="1:13" x14ac:dyDescent="0.25">
      <c r="A993" s="44"/>
      <c r="B993" s="23"/>
      <c r="C993" s="45" t="str">
        <f>IF($B993="","",IFERROR(INDEX(Contratos!$G$5:$G$204,MATCH($B993,Contratos!$A$5:$A$204,0)),""))</f>
        <v/>
      </c>
      <c r="D993" s="26"/>
      <c r="E993" s="45" t="str">
        <f>IF($B993="","",N($C993)+N($D993))</f>
        <v/>
      </c>
      <c r="F993" s="25"/>
      <c r="G993" s="30" t="str">
        <f>IF($M993="","",MAX(0,IF($F993="",TODAY(),$F993)-$M993))</f>
        <v/>
      </c>
      <c r="H993" s="45" t="str">
        <f>IF($B993="","",IF(N($G993)=0,0,ROUND(N($C993)*IFERROR(INDEX(Contratos!$O$5:$O$204,MATCH($B993,Contratos!$A$5:$A$204,0)),0)*$G993,0)))</f>
        <v/>
      </c>
      <c r="I993" s="26"/>
      <c r="J993" s="45" t="str">
        <f>IF($B993="","",N($E993)+N($H993)-N($I993))</f>
        <v/>
      </c>
      <c r="K993" s="46" t="str">
        <f>IF($B993="","",IF(N($I993)&lt;=0,"Pendiente",IF(N($J993)&lt;=0,"Pagado","Parcial")))</f>
        <v/>
      </c>
      <c r="L993" s="45" t="str">
        <f>IF($B993="","",MIN(N($I993),N($C993)+N($H993)))</f>
        <v/>
      </c>
      <c r="M993" s="33" t="str">
        <f>IF(OR($A993="",$B993=""),"",IFERROR(IF(N(INDEX(Contratos!$N$5:$N$204,MATCH($B993,Contratos!$A$5:$A$204,0)))&lt;1,"",DATE(YEAR($A993),MONTH($A993),MIN(INDEX(Contratos!$N$5:$N$204,MATCH($B993,Contratos!$A$5:$A$204,0)),DAY(EOMONTH($A993,0))))),""))</f>
        <v/>
      </c>
    </row>
    <row r="994" spans="1:13" x14ac:dyDescent="0.25">
      <c r="A994" s="47"/>
      <c r="B994" s="36"/>
      <c r="C994" s="45" t="str">
        <f>IF($B994="","",IFERROR(INDEX(Contratos!$G$5:$G$204,MATCH($B994,Contratos!$A$5:$A$204,0)),""))</f>
        <v/>
      </c>
      <c r="D994" s="39"/>
      <c r="E994" s="45" t="str">
        <f>IF($B994="","",N($C994)+N($D994))</f>
        <v/>
      </c>
      <c r="F994" s="38"/>
      <c r="G994" s="30" t="str">
        <f>IF($M994="","",MAX(0,IF($F994="",TODAY(),$F994)-$M994))</f>
        <v/>
      </c>
      <c r="H994" s="45" t="str">
        <f>IF($B994="","",IF(N($G994)=0,0,ROUND(N($C994)*IFERROR(INDEX(Contratos!$O$5:$O$204,MATCH($B994,Contratos!$A$5:$A$204,0)),0)*$G994,0)))</f>
        <v/>
      </c>
      <c r="I994" s="39"/>
      <c r="J994" s="45" t="str">
        <f>IF($B994="","",N($E994)+N($H994)-N($I994))</f>
        <v/>
      </c>
      <c r="K994" s="46" t="str">
        <f>IF($B994="","",IF(N($I994)&lt;=0,"Pendiente",IF(N($J994)&lt;=0,"Pagado","Parcial")))</f>
        <v/>
      </c>
      <c r="L994" s="45" t="str">
        <f>IF($B994="","",MIN(N($I994),N($C994)+N($H994)))</f>
        <v/>
      </c>
      <c r="M994" s="33" t="str">
        <f>IF(OR($A994="",$B994=""),"",IFERROR(IF(N(INDEX(Contratos!$N$5:$N$204,MATCH($B994,Contratos!$A$5:$A$204,0)))&lt;1,"",DATE(YEAR($A994),MONTH($A994),MIN(INDEX(Contratos!$N$5:$N$204,MATCH($B994,Contratos!$A$5:$A$204,0)),DAY(EOMONTH($A994,0))))),""))</f>
        <v/>
      </c>
    </row>
    <row r="995" spans="1:13" x14ac:dyDescent="0.25">
      <c r="A995" s="44"/>
      <c r="B995" s="23"/>
      <c r="C995" s="45" t="str">
        <f>IF($B995="","",IFERROR(INDEX(Contratos!$G$5:$G$204,MATCH($B995,Contratos!$A$5:$A$204,0)),""))</f>
        <v/>
      </c>
      <c r="D995" s="26"/>
      <c r="E995" s="45" t="str">
        <f>IF($B995="","",N($C995)+N($D995))</f>
        <v/>
      </c>
      <c r="F995" s="25"/>
      <c r="G995" s="30" t="str">
        <f>IF($M995="","",MAX(0,IF($F995="",TODAY(),$F995)-$M995))</f>
        <v/>
      </c>
      <c r="H995" s="45" t="str">
        <f>IF($B995="","",IF(N($G995)=0,0,ROUND(N($C995)*IFERROR(INDEX(Contratos!$O$5:$O$204,MATCH($B995,Contratos!$A$5:$A$204,0)),0)*$G995,0)))</f>
        <v/>
      </c>
      <c r="I995" s="26"/>
      <c r="J995" s="45" t="str">
        <f>IF($B995="","",N($E995)+N($H995)-N($I995))</f>
        <v/>
      </c>
      <c r="K995" s="46" t="str">
        <f>IF($B995="","",IF(N($I995)&lt;=0,"Pendiente",IF(N($J995)&lt;=0,"Pagado","Parcial")))</f>
        <v/>
      </c>
      <c r="L995" s="45" t="str">
        <f>IF($B995="","",MIN(N($I995),N($C995)+N($H995)))</f>
        <v/>
      </c>
      <c r="M995" s="33" t="str">
        <f>IF(OR($A995="",$B995=""),"",IFERROR(IF(N(INDEX(Contratos!$N$5:$N$204,MATCH($B995,Contratos!$A$5:$A$204,0)))&lt;1,"",DATE(YEAR($A995),MONTH($A995),MIN(INDEX(Contratos!$N$5:$N$204,MATCH($B995,Contratos!$A$5:$A$204,0)),DAY(EOMONTH($A995,0))))),""))</f>
        <v/>
      </c>
    </row>
    <row r="996" spans="1:13" x14ac:dyDescent="0.25">
      <c r="A996" s="47"/>
      <c r="B996" s="36"/>
      <c r="C996" s="45" t="str">
        <f>IF($B996="","",IFERROR(INDEX(Contratos!$G$5:$G$204,MATCH($B996,Contratos!$A$5:$A$204,0)),""))</f>
        <v/>
      </c>
      <c r="D996" s="39"/>
      <c r="E996" s="45" t="str">
        <f>IF($B996="","",N($C996)+N($D996))</f>
        <v/>
      </c>
      <c r="F996" s="38"/>
      <c r="G996" s="30" t="str">
        <f>IF($M996="","",MAX(0,IF($F996="",TODAY(),$F996)-$M996))</f>
        <v/>
      </c>
      <c r="H996" s="45" t="str">
        <f>IF($B996="","",IF(N($G996)=0,0,ROUND(N($C996)*IFERROR(INDEX(Contratos!$O$5:$O$204,MATCH($B996,Contratos!$A$5:$A$204,0)),0)*$G996,0)))</f>
        <v/>
      </c>
      <c r="I996" s="39"/>
      <c r="J996" s="45" t="str">
        <f>IF($B996="","",N($E996)+N($H996)-N($I996))</f>
        <v/>
      </c>
      <c r="K996" s="46" t="str">
        <f>IF($B996="","",IF(N($I996)&lt;=0,"Pendiente",IF(N($J996)&lt;=0,"Pagado","Parcial")))</f>
        <v/>
      </c>
      <c r="L996" s="45" t="str">
        <f>IF($B996="","",MIN(N($I996),N($C996)+N($H996)))</f>
        <v/>
      </c>
      <c r="M996" s="33" t="str">
        <f>IF(OR($A996="",$B996=""),"",IFERROR(IF(N(INDEX(Contratos!$N$5:$N$204,MATCH($B996,Contratos!$A$5:$A$204,0)))&lt;1,"",DATE(YEAR($A996),MONTH($A996),MIN(INDEX(Contratos!$N$5:$N$204,MATCH($B996,Contratos!$A$5:$A$204,0)),DAY(EOMONTH($A996,0))))),""))</f>
        <v/>
      </c>
    </row>
    <row r="997" spans="1:13" x14ac:dyDescent="0.25">
      <c r="A997" s="44"/>
      <c r="B997" s="23"/>
      <c r="C997" s="45" t="str">
        <f>IF($B997="","",IFERROR(INDEX(Contratos!$G$5:$G$204,MATCH($B997,Contratos!$A$5:$A$204,0)),""))</f>
        <v/>
      </c>
      <c r="D997" s="26"/>
      <c r="E997" s="45" t="str">
        <f>IF($B997="","",N($C997)+N($D997))</f>
        <v/>
      </c>
      <c r="F997" s="25"/>
      <c r="G997" s="30" t="str">
        <f>IF($M997="","",MAX(0,IF($F997="",TODAY(),$F997)-$M997))</f>
        <v/>
      </c>
      <c r="H997" s="45" t="str">
        <f>IF($B997="","",IF(N($G997)=0,0,ROUND(N($C997)*IFERROR(INDEX(Contratos!$O$5:$O$204,MATCH($B997,Contratos!$A$5:$A$204,0)),0)*$G997,0)))</f>
        <v/>
      </c>
      <c r="I997" s="26"/>
      <c r="J997" s="45" t="str">
        <f>IF($B997="","",N($E997)+N($H997)-N($I997))</f>
        <v/>
      </c>
      <c r="K997" s="46" t="str">
        <f>IF($B997="","",IF(N($I997)&lt;=0,"Pendiente",IF(N($J997)&lt;=0,"Pagado","Parcial")))</f>
        <v/>
      </c>
      <c r="L997" s="45" t="str">
        <f>IF($B997="","",MIN(N($I997),N($C997)+N($H997)))</f>
        <v/>
      </c>
      <c r="M997" s="33" t="str">
        <f>IF(OR($A997="",$B997=""),"",IFERROR(IF(N(INDEX(Contratos!$N$5:$N$204,MATCH($B997,Contratos!$A$5:$A$204,0)))&lt;1,"",DATE(YEAR($A997),MONTH($A997),MIN(INDEX(Contratos!$N$5:$N$204,MATCH($B997,Contratos!$A$5:$A$204,0)),DAY(EOMONTH($A997,0))))),""))</f>
        <v/>
      </c>
    </row>
    <row r="998" spans="1:13" x14ac:dyDescent="0.25">
      <c r="A998" s="47"/>
      <c r="B998" s="36"/>
      <c r="C998" s="45" t="str">
        <f>IF($B998="","",IFERROR(INDEX(Contratos!$G$5:$G$204,MATCH($B998,Contratos!$A$5:$A$204,0)),""))</f>
        <v/>
      </c>
      <c r="D998" s="39"/>
      <c r="E998" s="45" t="str">
        <f>IF($B998="","",N($C998)+N($D998))</f>
        <v/>
      </c>
      <c r="F998" s="38"/>
      <c r="G998" s="30" t="str">
        <f>IF($M998="","",MAX(0,IF($F998="",TODAY(),$F998)-$M998))</f>
        <v/>
      </c>
      <c r="H998" s="45" t="str">
        <f>IF($B998="","",IF(N($G998)=0,0,ROUND(N($C998)*IFERROR(INDEX(Contratos!$O$5:$O$204,MATCH($B998,Contratos!$A$5:$A$204,0)),0)*$G998,0)))</f>
        <v/>
      </c>
      <c r="I998" s="39"/>
      <c r="J998" s="45" t="str">
        <f>IF($B998="","",N($E998)+N($H998)-N($I998))</f>
        <v/>
      </c>
      <c r="K998" s="46" t="str">
        <f>IF($B998="","",IF(N($I998)&lt;=0,"Pendiente",IF(N($J998)&lt;=0,"Pagado","Parcial")))</f>
        <v/>
      </c>
      <c r="L998" s="45" t="str">
        <f>IF($B998="","",MIN(N($I998),N($C998)+N($H998)))</f>
        <v/>
      </c>
      <c r="M998" s="33" t="str">
        <f>IF(OR($A998="",$B998=""),"",IFERROR(IF(N(INDEX(Contratos!$N$5:$N$204,MATCH($B998,Contratos!$A$5:$A$204,0)))&lt;1,"",DATE(YEAR($A998),MONTH($A998),MIN(INDEX(Contratos!$N$5:$N$204,MATCH($B998,Contratos!$A$5:$A$204,0)),DAY(EOMONTH($A998,0))))),""))</f>
        <v/>
      </c>
    </row>
    <row r="999" spans="1:13" x14ac:dyDescent="0.25">
      <c r="A999" s="44"/>
      <c r="B999" s="23"/>
      <c r="C999" s="45" t="str">
        <f>IF($B999="","",IFERROR(INDEX(Contratos!$G$5:$G$204,MATCH($B999,Contratos!$A$5:$A$204,0)),""))</f>
        <v/>
      </c>
      <c r="D999" s="26"/>
      <c r="E999" s="45" t="str">
        <f>IF($B999="","",N($C999)+N($D999))</f>
        <v/>
      </c>
      <c r="F999" s="25"/>
      <c r="G999" s="30" t="str">
        <f>IF($M999="","",MAX(0,IF($F999="",TODAY(),$F999)-$M999))</f>
        <v/>
      </c>
      <c r="H999" s="45" t="str">
        <f>IF($B999="","",IF(N($G999)=0,0,ROUND(N($C999)*IFERROR(INDEX(Contratos!$O$5:$O$204,MATCH($B999,Contratos!$A$5:$A$204,0)),0)*$G999,0)))</f>
        <v/>
      </c>
      <c r="I999" s="26"/>
      <c r="J999" s="45" t="str">
        <f>IF($B999="","",N($E999)+N($H999)-N($I999))</f>
        <v/>
      </c>
      <c r="K999" s="46" t="str">
        <f>IF($B999="","",IF(N($I999)&lt;=0,"Pendiente",IF(N($J999)&lt;=0,"Pagado","Parcial")))</f>
        <v/>
      </c>
      <c r="L999" s="45" t="str">
        <f>IF($B999="","",MIN(N($I999),N($C999)+N($H999)))</f>
        <v/>
      </c>
      <c r="M999" s="33" t="str">
        <f>IF(OR($A999="",$B999=""),"",IFERROR(IF(N(INDEX(Contratos!$N$5:$N$204,MATCH($B999,Contratos!$A$5:$A$204,0)))&lt;1,"",DATE(YEAR($A999),MONTH($A999),MIN(INDEX(Contratos!$N$5:$N$204,MATCH($B999,Contratos!$A$5:$A$204,0)),DAY(EOMONTH($A999,0))))),""))</f>
        <v/>
      </c>
    </row>
    <row r="1000" spans="1:13" x14ac:dyDescent="0.25">
      <c r="A1000" s="47"/>
      <c r="B1000" s="36"/>
      <c r="C1000" s="45" t="str">
        <f>IF($B1000="","",IFERROR(INDEX(Contratos!$G$5:$G$204,MATCH($B1000,Contratos!$A$5:$A$204,0)),""))</f>
        <v/>
      </c>
      <c r="D1000" s="39"/>
      <c r="E1000" s="45" t="str">
        <f>IF($B1000="","",N($C1000)+N($D1000))</f>
        <v/>
      </c>
      <c r="F1000" s="38"/>
      <c r="G1000" s="30" t="str">
        <f>IF($M1000="","",MAX(0,IF($F1000="",TODAY(),$F1000)-$M1000))</f>
        <v/>
      </c>
      <c r="H1000" s="45" t="str">
        <f>IF($B1000="","",IF(N($G1000)=0,0,ROUND(N($C1000)*IFERROR(INDEX(Contratos!$O$5:$O$204,MATCH($B1000,Contratos!$A$5:$A$204,0)),0)*$G1000,0)))</f>
        <v/>
      </c>
      <c r="I1000" s="39"/>
      <c r="J1000" s="45" t="str">
        <f>IF($B1000="","",N($E1000)+N($H1000)-N($I1000))</f>
        <v/>
      </c>
      <c r="K1000" s="46" t="str">
        <f>IF($B1000="","",IF(N($I1000)&lt;=0,"Pendiente",IF(N($J1000)&lt;=0,"Pagado","Parcial")))</f>
        <v/>
      </c>
      <c r="L1000" s="45" t="str">
        <f>IF($B1000="","",MIN(N($I1000),N($C1000)+N($H1000)))</f>
        <v/>
      </c>
      <c r="M1000" s="33" t="str">
        <f>IF(OR($A1000="",$B1000=""),"",IFERROR(IF(N(INDEX(Contratos!$N$5:$N$204,MATCH($B1000,Contratos!$A$5:$A$204,0)))&lt;1,"",DATE(YEAR($A1000),MONTH($A1000),MIN(INDEX(Contratos!$N$5:$N$204,MATCH($B1000,Contratos!$A$5:$A$204,0)),DAY(EOMONTH($A1000,0))))),""))</f>
        <v/>
      </c>
    </row>
    <row r="1001" spans="1:13" x14ac:dyDescent="0.25">
      <c r="A1001" s="44"/>
      <c r="B1001" s="23"/>
      <c r="C1001" s="45" t="str">
        <f>IF($B1001="","",IFERROR(INDEX(Contratos!$G$5:$G$204,MATCH($B1001,Contratos!$A$5:$A$204,0)),""))</f>
        <v/>
      </c>
      <c r="D1001" s="26"/>
      <c r="E1001" s="45" t="str">
        <f>IF($B1001="","",N($C1001)+N($D1001))</f>
        <v/>
      </c>
      <c r="F1001" s="25"/>
      <c r="G1001" s="30" t="str">
        <f>IF($M1001="","",MAX(0,IF($F1001="",TODAY(),$F1001)-$M1001))</f>
        <v/>
      </c>
      <c r="H1001" s="45" t="str">
        <f>IF($B1001="","",IF(N($G1001)=0,0,ROUND(N($C1001)*IFERROR(INDEX(Contratos!$O$5:$O$204,MATCH($B1001,Contratos!$A$5:$A$204,0)),0)*$G1001,0)))</f>
        <v/>
      </c>
      <c r="I1001" s="26"/>
      <c r="J1001" s="45" t="str">
        <f>IF($B1001="","",N($E1001)+N($H1001)-N($I1001))</f>
        <v/>
      </c>
      <c r="K1001" s="46" t="str">
        <f>IF($B1001="","",IF(N($I1001)&lt;=0,"Pendiente",IF(N($J1001)&lt;=0,"Pagado","Parcial")))</f>
        <v/>
      </c>
      <c r="L1001" s="45" t="str">
        <f>IF($B1001="","",MIN(N($I1001),N($C1001)+N($H1001)))</f>
        <v/>
      </c>
      <c r="M1001" s="33" t="str">
        <f>IF(OR($A1001="",$B1001=""),"",IFERROR(IF(N(INDEX(Contratos!$N$5:$N$204,MATCH($B1001,Contratos!$A$5:$A$204,0)))&lt;1,"",DATE(YEAR($A1001),MONTH($A1001),MIN(INDEX(Contratos!$N$5:$N$204,MATCH($B1001,Contratos!$A$5:$A$204,0)),DAY(EOMONTH($A1001,0))))),""))</f>
        <v/>
      </c>
    </row>
    <row r="1002" spans="1:13" x14ac:dyDescent="0.25">
      <c r="A1002" s="47"/>
      <c r="B1002" s="36"/>
      <c r="C1002" s="45" t="str">
        <f>IF($B1002="","",IFERROR(INDEX(Contratos!$G$5:$G$204,MATCH($B1002,Contratos!$A$5:$A$204,0)),""))</f>
        <v/>
      </c>
      <c r="D1002" s="39"/>
      <c r="E1002" s="45" t="str">
        <f>IF($B1002="","",N($C1002)+N($D1002))</f>
        <v/>
      </c>
      <c r="F1002" s="38"/>
      <c r="G1002" s="30" t="str">
        <f>IF($M1002="","",MAX(0,IF($F1002="",TODAY(),$F1002)-$M1002))</f>
        <v/>
      </c>
      <c r="H1002" s="45" t="str">
        <f>IF($B1002="","",IF(N($G1002)=0,0,ROUND(N($C1002)*IFERROR(INDEX(Contratos!$O$5:$O$204,MATCH($B1002,Contratos!$A$5:$A$204,0)),0)*$G1002,0)))</f>
        <v/>
      </c>
      <c r="I1002" s="39"/>
      <c r="J1002" s="45" t="str">
        <f>IF($B1002="","",N($E1002)+N($H1002)-N($I1002))</f>
        <v/>
      </c>
      <c r="K1002" s="46" t="str">
        <f>IF($B1002="","",IF(N($I1002)&lt;=0,"Pendiente",IF(N($J1002)&lt;=0,"Pagado","Parcial")))</f>
        <v/>
      </c>
      <c r="L1002" s="45" t="str">
        <f>IF($B1002="","",MIN(N($I1002),N($C1002)+N($H1002)))</f>
        <v/>
      </c>
      <c r="M1002" s="33" t="str">
        <f>IF(OR($A1002="",$B1002=""),"",IFERROR(IF(N(INDEX(Contratos!$N$5:$N$204,MATCH($B1002,Contratos!$A$5:$A$204,0)))&lt;1,"",DATE(YEAR($A1002),MONTH($A1002),MIN(INDEX(Contratos!$N$5:$N$204,MATCH($B1002,Contratos!$A$5:$A$204,0)),DAY(EOMONTH($A1002,0))))),""))</f>
        <v/>
      </c>
    </row>
    <row r="1003" spans="1:13" x14ac:dyDescent="0.25">
      <c r="A1003" s="44"/>
      <c r="B1003" s="23"/>
      <c r="C1003" s="45" t="str">
        <f>IF($B1003="","",IFERROR(INDEX(Contratos!$G$5:$G$204,MATCH($B1003,Contratos!$A$5:$A$204,0)),""))</f>
        <v/>
      </c>
      <c r="D1003" s="26"/>
      <c r="E1003" s="45" t="str">
        <f>IF($B1003="","",N($C1003)+N($D1003))</f>
        <v/>
      </c>
      <c r="F1003" s="25"/>
      <c r="G1003" s="30" t="str">
        <f>IF($M1003="","",MAX(0,IF($F1003="",TODAY(),$F1003)-$M1003))</f>
        <v/>
      </c>
      <c r="H1003" s="45" t="str">
        <f>IF($B1003="","",IF(N($G1003)=0,0,ROUND(N($C1003)*IFERROR(INDEX(Contratos!$O$5:$O$204,MATCH($B1003,Contratos!$A$5:$A$204,0)),0)*$G1003,0)))</f>
        <v/>
      </c>
      <c r="I1003" s="26"/>
      <c r="J1003" s="45" t="str">
        <f>IF($B1003="","",N($E1003)+N($H1003)-N($I1003))</f>
        <v/>
      </c>
      <c r="K1003" s="46" t="str">
        <f>IF($B1003="","",IF(N($I1003)&lt;=0,"Pendiente",IF(N($J1003)&lt;=0,"Pagado","Parcial")))</f>
        <v/>
      </c>
      <c r="L1003" s="45" t="str">
        <f>IF($B1003="","",MIN(N($I1003),N($C1003)+N($H1003)))</f>
        <v/>
      </c>
      <c r="M1003" s="33" t="str">
        <f>IF(OR($A1003="",$B1003=""),"",IFERROR(IF(N(INDEX(Contratos!$N$5:$N$204,MATCH($B1003,Contratos!$A$5:$A$204,0)))&lt;1,"",DATE(YEAR($A1003),MONTH($A1003),MIN(INDEX(Contratos!$N$5:$N$204,MATCH($B1003,Contratos!$A$5:$A$204,0)),DAY(EOMONTH($A1003,0))))),""))</f>
        <v/>
      </c>
    </row>
    <row r="1004" spans="1:13" x14ac:dyDescent="0.25">
      <c r="A1004" s="47"/>
      <c r="B1004" s="36"/>
      <c r="C1004" s="45" t="str">
        <f>IF($B1004="","",IFERROR(INDEX(Contratos!$G$5:$G$204,MATCH($B1004,Contratos!$A$5:$A$204,0)),""))</f>
        <v/>
      </c>
      <c r="D1004" s="39"/>
      <c r="E1004" s="45" t="str">
        <f>IF($B1004="","",N($C1004)+N($D1004))</f>
        <v/>
      </c>
      <c r="F1004" s="38"/>
      <c r="G1004" s="30" t="str">
        <f>IF($M1004="","",MAX(0,IF($F1004="",TODAY(),$F1004)-$M1004))</f>
        <v/>
      </c>
      <c r="H1004" s="45" t="str">
        <f>IF($B1004="","",IF(N($G1004)=0,0,ROUND(N($C1004)*IFERROR(INDEX(Contratos!$O$5:$O$204,MATCH($B1004,Contratos!$A$5:$A$204,0)),0)*$G1004,0)))</f>
        <v/>
      </c>
      <c r="I1004" s="39"/>
      <c r="J1004" s="45" t="str">
        <f>IF($B1004="","",N($E1004)+N($H1004)-N($I1004))</f>
        <v/>
      </c>
      <c r="K1004" s="46" t="str">
        <f>IF($B1004="","",IF(N($I1004)&lt;=0,"Pendiente",IF(N($J1004)&lt;=0,"Pagado","Parcial")))</f>
        <v/>
      </c>
      <c r="L1004" s="45" t="str">
        <f>IF($B1004="","",MIN(N($I1004),N($C1004)+N($H1004)))</f>
        <v/>
      </c>
      <c r="M1004" s="33" t="str">
        <f>IF(OR($A1004="",$B1004=""),"",IFERROR(IF(N(INDEX(Contratos!$N$5:$N$204,MATCH($B1004,Contratos!$A$5:$A$204,0)))&lt;1,"",DATE(YEAR($A1004),MONTH($A1004),MIN(INDEX(Contratos!$N$5:$N$204,MATCH($B1004,Contratos!$A$5:$A$204,0)),DAY(EOMONTH($A1004,0))))),""))</f>
        <v/>
      </c>
    </row>
  </sheetData>
  <autoFilter ref="A4:L1004"/>
  <mergeCells count="3">
    <mergeCell ref="A1:L1"/>
    <mergeCell ref="A2:L2"/>
    <mergeCell ref="A3:L3"/>
  </mergeCells>
  <conditionalFormatting sqref="K5:K1004">
    <cfRule type="expression" dxfId="5" priority="1">
      <formula>$K5="Pagado"</formula>
    </cfRule>
    <cfRule type="expression" dxfId="6" priority="2">
      <formula>$K5="Parcial"</formula>
    </cfRule>
    <cfRule type="expression" dxfId="7" priority="3">
      <formula>AND($K5="Pendiente",N($G5)&gt;0)</formula>
    </cfRule>
    <cfRule type="expression" dxfId="8" priority="4">
      <formula>AND($K5="Pendiente",N($G5)=0)</formula>
    </cfRule>
  </conditionalFormatting>
  <conditionalFormatting sqref="G5:G1004">
    <cfRule type="expression" dxfId="9" priority="5">
      <formula>N($G5)&gt;0</formula>
    </cfRule>
  </conditionalFormatting>
  <dataValidations count="12">
    <dataValidation type="date" allowBlank="1" showInputMessage="1" promptTitle="Mes" prompt="Poné el día 1 del mes que se cobra (por ejemplo 01/10/2026)." showErrorMessage="1" errorStyle="stop" errorTitle="Fecha no válida" error="Ingresá una fecha, por ejemplo 01/10/2026." sqref="A5:A1004">
      <formula1>36526</formula1>
      <formula2>73415</formula2>
    </dataValidation>
    <dataValidation type="list" allowBlank="1" showErrorMessage="1" errorStyle="stop" errorTitle="Propiedad" error="Elegí una propiedad de la lista. Si no está, cargala primero en la hoja Contratos." sqref="B5:B1004">
      <formula1>Contratos!$A$5:$A$204</formula1>
    </dataValidation>
    <dataValidation showInputMessage="1" promptTitle="Alquiler" prompt="Lo trae del Alquiler actual del contrato. Antes de cambiar un alquiler por un ajuste, pegá como valores los meses ya cerrados." sqref="C5:C1004"/>
    <dataValidation showInputMessage="1" promptTitle="Expensas / otros" prompt="Expensas, servicios u otros cargos que paga el inquilino este mes. Si no hay, dejalo vacío." sqref="D5:D1004"/>
    <dataValidation showInputMessage="1" promptTitle="Total a cobrar" prompt="Alquiler + expensas / otros." sqref="E5:E1004"/>
    <dataValidation type="date" allowBlank="1" showInputMessage="1" promptTitle="Fecha de pago" prompt="Fecha en que pagó. Si pagó en partes, la del último pago." showErrorMessage="1" errorStyle="stop" errorTitle="Fecha no válida" error="Ingresá una fecha, por ejemplo 01/10/2026." sqref="F5:F1004">
      <formula1>36526</formula1>
      <formula2>73415</formula2>
    </dataValidation>
    <dataValidation showInputMessage="1" promptTitle="Días de mora" prompt="Días entre el vencimiento del mes y la fecha de pago (o hoy, si todavía no pagó)." sqref="G5:G1004"/>
    <dataValidation showInputMessage="1" promptTitle="Punitorio" prompt="Alquiler × punitorio diario × días de mora, redondeado al peso." sqref="H5:H1004"/>
    <dataValidation type="decimal" operator="greaterThanOrEqual" allowBlank="1" showInputMessage="1" promptTitle="Cobrado" prompt="Todo lo que te pagó por este mes (alquiler, expensas y punitorio). Si pagó en partes, sumalas." showErrorMessage="1" errorStyle="stop" errorTitle="Monto no válido" error="Escribí el monto en números, sin el signo $." sqref="I5:I1004">
      <formula1>0</formula1>
    </dataValidation>
    <dataValidation showInputMessage="1" promptTitle="Saldo" prompt="Total a cobrar + punitorio − cobrado. Negativo: pagó de más." sqref="J5:J1004"/>
    <dataValidation showInputMessage="1" promptTitle="Estado" prompt="Pagado, Parcial o Pendiente. Rojo: pendiente y con mora." sqref="K5:K1004"/>
    <dataValidation showInputMessage="1" promptTitle="Cobrado de alquiler" prompt="Lo cobrado se aplica primero al alquiler y al punitorio: esto es lo que va a la liquidación. Lo que sobra cubre expensas y otros." sqref="L5:L1004"/>
  </dataValidations>
  <pageMargins left="0.4" right="0.4" top="0.5" bottom="0.5" header="0.3" footer="0.3"/>
  <pageSetup paperSize="9" orientation="landscape" fitToWidth="1" fitToHeight="0"/>
  <headerFooter>
    <oddFooter>&amp;C&amp;8Cobros · 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8"/>
  <sheetViews>
    <sheetView workbookViewId="0" showGridLines="0">
      <pane ySplit="8" topLeftCell="A9" activePane="bottomLeft" state="frozen"/>
      <selection pane="bottomLeft" activeCell="B4" sqref="B4"/>
    </sheetView>
  </sheetViews>
  <sheetFormatPr defaultRowHeight="15" outlineLevelRow="0" outlineLevelCol="0" x14ac:dyDescent="55"/>
  <cols>
    <col min="1" max="1" width="32" customWidth="1"/>
    <col min="2" max="2" width="20" customWidth="1"/>
    <col min="3" max="3" width="15" customWidth="1"/>
    <col min="4" max="4" width="10" customWidth="1"/>
    <col min="5" max="5" width="13" customWidth="1"/>
    <col min="6" max="6" width="14" customWidth="1"/>
    <col min="7" max="7" width="16" customWidth="1"/>
    <col min="8" max="8" width="3" customWidth="1"/>
    <col min="9" max="9" width="30" customWidth="1"/>
    <col min="10" max="10" width="32" customWidth="1"/>
    <col min="11" max="11" width="14" customWidth="1"/>
    <col min="12" max="12" width="10" customWidth="1"/>
  </cols>
  <sheetData>
    <row r="1" ht="28" customHeight="1" spans="1:7" x14ac:dyDescent="0.25">
      <c r="A1" s="48" t="s">
        <v>90</v>
      </c>
      <c r="B1" s="48"/>
      <c r="C1" s="48"/>
      <c r="D1" s="48"/>
      <c r="E1" s="48"/>
      <c r="F1" s="48"/>
      <c r="G1" s="48"/>
    </row>
    <row r="2" ht="15" customHeight="1" spans="1:7" x14ac:dyDescent="0.25">
      <c r="A2" s="49" t="s">
        <v>91</v>
      </c>
      <c r="B2" s="49"/>
      <c r="C2" s="49"/>
      <c r="D2" s="49"/>
      <c r="E2" s="49"/>
      <c r="F2" s="49"/>
      <c r="G2" s="49"/>
    </row>
    <row r="3" ht="8" customHeight="1" x14ac:dyDescent="0.25"/>
    <row r="4" ht="20" customHeight="1" spans="1:7" x14ac:dyDescent="0.25">
      <c r="A4" s="50" t="s">
        <v>92</v>
      </c>
      <c r="B4" s="51">
        <v>46296</v>
      </c>
      <c r="C4" s="51"/>
      <c r="D4" s="52" t="s">
        <v>93</v>
      </c>
      <c r="E4" s="53">
        <f>IF(ISNUMBER($B$4),DATE(YEAR($B$4),MONTH($B$4),1),"")</f>
        <v>46296</v>
      </c>
      <c r="F4" s="52" t="s">
        <v>94</v>
      </c>
      <c r="G4" s="53">
        <f>IF(ISNUMBER($B$4),EOMONTH($B$4,0),"")</f>
        <v>46326</v>
      </c>
    </row>
    <row r="5" ht="20" customHeight="1" spans="1:7" x14ac:dyDescent="0.25">
      <c r="A5" s="50" t="s">
        <v>37</v>
      </c>
      <c r="B5" s="54" t="s">
        <v>59</v>
      </c>
      <c r="C5" s="54"/>
      <c r="D5" s="52" t="s">
        <v>95</v>
      </c>
      <c r="E5" s="53">
        <f>TODAY()</f>
        <v>46320</v>
      </c>
      <c r="F5" s="52" t="s">
        <v>96</v>
      </c>
      <c r="G5" s="55">
        <f>IF($B$5="","",SUMPRODUCT((Contratos!$B$5:$B$204=$B$5)*(Contratos!$A$5:$A$204&lt;&gt;"")))</f>
        <v>2</v>
      </c>
    </row>
    <row r="6" spans="1:9" x14ac:dyDescent="0.25">
      <c r="A6" s="56" t="str">
        <f>IF(N($G$5)&gt;20,"Este propietario tiene más de 20 propiedades: la tabla muestra las primeras 20.","")</f>
        <v/>
      </c>
      <c r="I6" s="57" t="s">
        <v>97</v>
      </c>
    </row>
    <row r="7" ht="20" customHeight="1" spans="1:9" x14ac:dyDescent="0.25">
      <c r="A7" s="58" t="s">
        <v>98</v>
      </c>
      <c r="I7" s="58" t="s">
        <v>99</v>
      </c>
    </row>
    <row r="8" ht="30" customHeight="1" spans="1:12" x14ac:dyDescent="0.25">
      <c r="A8" s="20" t="s">
        <v>78</v>
      </c>
      <c r="B8" s="20" t="s">
        <v>38</v>
      </c>
      <c r="C8" s="20" t="s">
        <v>88</v>
      </c>
      <c r="D8" s="20" t="s">
        <v>48</v>
      </c>
      <c r="E8" s="20" t="s">
        <v>100</v>
      </c>
      <c r="F8" s="20" t="s">
        <v>101</v>
      </c>
      <c r="G8" s="20" t="s">
        <v>102</v>
      </c>
      <c r="I8" s="20" t="s">
        <v>103</v>
      </c>
      <c r="J8" s="20" t="s">
        <v>78</v>
      </c>
      <c r="K8" s="20" t="s">
        <v>104</v>
      </c>
      <c r="L8" s="20" t="s">
        <v>77</v>
      </c>
    </row>
    <row r="9" spans="1:12" x14ac:dyDescent="0.25">
      <c r="A9" s="23" t="str">
        <f>IF($B$5="","",IFERROR(INDEX(Contratos!$A$5:$A$204,MATCH($B$5&amp;"|"&amp;(ROW()-ROW($A$8)),Contratos!$U$5:$U$204,0)),""))</f>
        <v>Av. Rivadavia 4520 - 3° B (ejemplo)</v>
      </c>
      <c r="B9" s="23" t="str">
        <f>IF($A9="","",IFERROR(INDEX(Contratos!$C$5:$C$204,MATCH($A9,Contratos!$A$5:$A$204,0))&amp;"",""))</f>
        <v>Martín Sosa</v>
      </c>
      <c r="C9" s="26">
        <f>IF($A9="","",IF(ISNUMBER($E$4),SUMIFS(Cobros!$L$5:$L$1004,Cobros!$B$5:$B$1004,$A9,Cobros!$A$5:$A$1004,"&gt;="&amp;$E$4,Cobros!$A$5:$A$1004,"&lt;="&amp;$G$4),0))</f>
        <v>450000</v>
      </c>
      <c r="D9" s="31">
        <f>IF($A9="","",N(IFERROR(INDEX(Contratos!$M$5:$M$204,MATCH($A9,Contratos!$A$5:$A$204,0)),0)))</f>
        <v>0.05</v>
      </c>
      <c r="E9" s="26">
        <f>IF($A9="","",ROUND($C9*$D9,0))</f>
        <v>22500</v>
      </c>
      <c r="F9" s="26">
        <f>IF($A9="","",IF(ISNUMBER($E$4),SUMIFS($K$9:$K$308,$J$9:$J$308,$A9,$L$9:$L$308,"&gt;="&amp;$E$4,$L$9:$L$308,"&lt;="&amp;$G$4),0))</f>
        <v>18500</v>
      </c>
      <c r="G9" s="26">
        <f>IF($A9="","",$C9-$E9-$F9)</f>
        <v>409000</v>
      </c>
      <c r="I9" s="23" t="s">
        <v>105</v>
      </c>
      <c r="J9" s="23" t="s">
        <v>58</v>
      </c>
      <c r="K9" s="26">
        <v>18500</v>
      </c>
      <c r="L9" s="44">
        <v>46296</v>
      </c>
    </row>
    <row r="10" spans="1:12" x14ac:dyDescent="0.25">
      <c r="A10" s="23" t="str">
        <f>IF($B$5="","",IFERROR(INDEX(Contratos!$A$5:$A$204,MATCH($B$5&amp;"|"&amp;(ROW()-ROW($A$8)),Contratos!$U$5:$U$204,0)),""))</f>
        <v>Güemes 3120 - PB (ejemplo)</v>
      </c>
      <c r="B10" s="23" t="str">
        <f>IF($A10="","",IFERROR(INDEX(Contratos!$C$5:$C$204,MATCH($A10,Contratos!$A$5:$A$204,0))&amp;"",""))</f>
        <v>Diego Paz</v>
      </c>
      <c r="C10" s="26">
        <f>IF($A10="","",IF(ISNUMBER($E$4),SUMIFS(Cobros!$L$5:$L$1004,Cobros!$B$5:$B$1004,$A10,Cobros!$A$5:$A$1004,"&gt;="&amp;$E$4,Cobros!$A$5:$A$1004,"&lt;="&amp;$G$4),0))</f>
        <v>300000</v>
      </c>
      <c r="D10" s="31">
        <f>IF($A10="","",N(IFERROR(INDEX(Contratos!$M$5:$M$204,MATCH($A10,Contratos!$A$5:$A$204,0)),0)))</f>
        <v>0.05</v>
      </c>
      <c r="E10" s="26">
        <f>IF($A10="","",ROUND($C10*$D10,0))</f>
        <v>15000</v>
      </c>
      <c r="F10" s="26">
        <f>IF($A10="","",IF(ISNUMBER($E$4),SUMIFS($K$9:$K$308,$J$9:$J$308,$A10,$L$9:$L$308,"&gt;="&amp;$E$4,$L$9:$L$308,"&lt;="&amp;$G$4),0))</f>
        <v>25000</v>
      </c>
      <c r="G10" s="26">
        <f>IF($A10="","",$C10-$E10-$F10)</f>
        <v>260000</v>
      </c>
      <c r="I10" s="36" t="s">
        <v>106</v>
      </c>
      <c r="J10" s="36" t="s">
        <v>70</v>
      </c>
      <c r="K10" s="39">
        <v>25000</v>
      </c>
      <c r="L10" s="47">
        <v>46296</v>
      </c>
    </row>
    <row r="11" spans="1:12" x14ac:dyDescent="0.25">
      <c r="A11" s="23" t="str">
        <f>IF($B$5="","",IFERROR(INDEX(Contratos!$A$5:$A$204,MATCH($B$5&amp;"|"&amp;(ROW()-ROW($A$8)),Contratos!$U$5:$U$204,0)),""))</f>
        <v/>
      </c>
      <c r="B11" s="23" t="str">
        <f>IF($A11="","",IFERROR(INDEX(Contratos!$C$5:$C$204,MATCH($A11,Contratos!$A$5:$A$204,0))&amp;"",""))</f>
        <v/>
      </c>
      <c r="C11" s="26" t="str">
        <f>IF($A11="","",IF(ISNUMBER($E$4),SUMIFS(Cobros!$L$5:$L$1004,Cobros!$B$5:$B$1004,$A11,Cobros!$A$5:$A$1004,"&gt;="&amp;$E$4,Cobros!$A$5:$A$1004,"&lt;="&amp;$G$4),0))</f>
        <v/>
      </c>
      <c r="D11" s="31" t="str">
        <f>IF($A11="","",N(IFERROR(INDEX(Contratos!$M$5:$M$204,MATCH($A11,Contratos!$A$5:$A$204,0)),0)))</f>
        <v/>
      </c>
      <c r="E11" s="26" t="str">
        <f>IF($A11="","",ROUND($C11*$D11,0))</f>
        <v/>
      </c>
      <c r="F11" s="26" t="str">
        <f>IF($A11="","",IF(ISNUMBER($E$4),SUMIFS($K$9:$K$308,$J$9:$J$308,$A11,$L$9:$L$308,"&gt;="&amp;$E$4,$L$9:$L$308,"&lt;="&amp;$G$4),0))</f>
        <v/>
      </c>
      <c r="G11" s="26" t="str">
        <f>IF($A11="","",$C11-$E11-$F11)</f>
        <v/>
      </c>
      <c r="I11" s="23" t="s">
        <v>107</v>
      </c>
      <c r="J11" s="23" t="s">
        <v>64</v>
      </c>
      <c r="K11" s="26">
        <v>40000</v>
      </c>
      <c r="L11" s="44">
        <v>46296</v>
      </c>
    </row>
    <row r="12" spans="1:12" x14ac:dyDescent="0.25">
      <c r="A12" s="23" t="str">
        <f>IF($B$5="","",IFERROR(INDEX(Contratos!$A$5:$A$204,MATCH($B$5&amp;"|"&amp;(ROW()-ROW($A$8)),Contratos!$U$5:$U$204,0)),""))</f>
        <v/>
      </c>
      <c r="B12" s="23" t="str">
        <f>IF($A12="","",IFERROR(INDEX(Contratos!$C$5:$C$204,MATCH($A12,Contratos!$A$5:$A$204,0))&amp;"",""))</f>
        <v/>
      </c>
      <c r="C12" s="26" t="str">
        <f>IF($A12="","",IF(ISNUMBER($E$4),SUMIFS(Cobros!$L$5:$L$1004,Cobros!$B$5:$B$1004,$A12,Cobros!$A$5:$A$1004,"&gt;="&amp;$E$4,Cobros!$A$5:$A$1004,"&lt;="&amp;$G$4),0))</f>
        <v/>
      </c>
      <c r="D12" s="31" t="str">
        <f>IF($A12="","",N(IFERROR(INDEX(Contratos!$M$5:$M$204,MATCH($A12,Contratos!$A$5:$A$204,0)),0)))</f>
        <v/>
      </c>
      <c r="E12" s="26" t="str">
        <f>IF($A12="","",ROUND($C12*$D12,0))</f>
        <v/>
      </c>
      <c r="F12" s="26" t="str">
        <f>IF($A12="","",IF(ISNUMBER($E$4),SUMIFS($K$9:$K$308,$J$9:$J$308,$A12,$L$9:$L$308,"&gt;="&amp;$E$4,$L$9:$L$308,"&lt;="&amp;$G$4),0))</f>
        <v/>
      </c>
      <c r="G12" s="26" t="str">
        <f>IF($A12="","",$C12-$E12-$F12)</f>
        <v/>
      </c>
      <c r="I12" s="36"/>
      <c r="J12" s="36"/>
      <c r="K12" s="39"/>
      <c r="L12" s="47"/>
    </row>
    <row r="13" spans="1:12" x14ac:dyDescent="0.25">
      <c r="A13" s="23" t="str">
        <f>IF($B$5="","",IFERROR(INDEX(Contratos!$A$5:$A$204,MATCH($B$5&amp;"|"&amp;(ROW()-ROW($A$8)),Contratos!$U$5:$U$204,0)),""))</f>
        <v/>
      </c>
      <c r="B13" s="23" t="str">
        <f>IF($A13="","",IFERROR(INDEX(Contratos!$C$5:$C$204,MATCH($A13,Contratos!$A$5:$A$204,0))&amp;"",""))</f>
        <v/>
      </c>
      <c r="C13" s="26" t="str">
        <f>IF($A13="","",IF(ISNUMBER($E$4),SUMIFS(Cobros!$L$5:$L$1004,Cobros!$B$5:$B$1004,$A13,Cobros!$A$5:$A$1004,"&gt;="&amp;$E$4,Cobros!$A$5:$A$1004,"&lt;="&amp;$G$4),0))</f>
        <v/>
      </c>
      <c r="D13" s="31" t="str">
        <f>IF($A13="","",N(IFERROR(INDEX(Contratos!$M$5:$M$204,MATCH($A13,Contratos!$A$5:$A$204,0)),0)))</f>
        <v/>
      </c>
      <c r="E13" s="26" t="str">
        <f>IF($A13="","",ROUND($C13*$D13,0))</f>
        <v/>
      </c>
      <c r="F13" s="26" t="str">
        <f>IF($A13="","",IF(ISNUMBER($E$4),SUMIFS($K$9:$K$308,$J$9:$J$308,$A13,$L$9:$L$308,"&gt;="&amp;$E$4,$L$9:$L$308,"&lt;="&amp;$G$4),0))</f>
        <v/>
      </c>
      <c r="G13" s="26" t="str">
        <f>IF($A13="","",$C13-$E13-$F13)</f>
        <v/>
      </c>
      <c r="I13" s="23"/>
      <c r="J13" s="23"/>
      <c r="K13" s="26"/>
      <c r="L13" s="44"/>
    </row>
    <row r="14" spans="1:12" x14ac:dyDescent="0.25">
      <c r="A14" s="23" t="str">
        <f>IF($B$5="","",IFERROR(INDEX(Contratos!$A$5:$A$204,MATCH($B$5&amp;"|"&amp;(ROW()-ROW($A$8)),Contratos!$U$5:$U$204,0)),""))</f>
        <v/>
      </c>
      <c r="B14" s="23" t="str">
        <f>IF($A14="","",IFERROR(INDEX(Contratos!$C$5:$C$204,MATCH($A14,Contratos!$A$5:$A$204,0))&amp;"",""))</f>
        <v/>
      </c>
      <c r="C14" s="26" t="str">
        <f>IF($A14="","",IF(ISNUMBER($E$4),SUMIFS(Cobros!$L$5:$L$1004,Cobros!$B$5:$B$1004,$A14,Cobros!$A$5:$A$1004,"&gt;="&amp;$E$4,Cobros!$A$5:$A$1004,"&lt;="&amp;$G$4),0))</f>
        <v/>
      </c>
      <c r="D14" s="31" t="str">
        <f>IF($A14="","",N(IFERROR(INDEX(Contratos!$M$5:$M$204,MATCH($A14,Contratos!$A$5:$A$204,0)),0)))</f>
        <v/>
      </c>
      <c r="E14" s="26" t="str">
        <f>IF($A14="","",ROUND($C14*$D14,0))</f>
        <v/>
      </c>
      <c r="F14" s="26" t="str">
        <f>IF($A14="","",IF(ISNUMBER($E$4),SUMIFS($K$9:$K$308,$J$9:$J$308,$A14,$L$9:$L$308,"&gt;="&amp;$E$4,$L$9:$L$308,"&lt;="&amp;$G$4),0))</f>
        <v/>
      </c>
      <c r="G14" s="26" t="str">
        <f>IF($A14="","",$C14-$E14-$F14)</f>
        <v/>
      </c>
      <c r="I14" s="36"/>
      <c r="J14" s="36"/>
      <c r="K14" s="39"/>
      <c r="L14" s="47"/>
    </row>
    <row r="15" spans="1:12" x14ac:dyDescent="0.25">
      <c r="A15" s="23" t="str">
        <f>IF($B$5="","",IFERROR(INDEX(Contratos!$A$5:$A$204,MATCH($B$5&amp;"|"&amp;(ROW()-ROW($A$8)),Contratos!$U$5:$U$204,0)),""))</f>
        <v/>
      </c>
      <c r="B15" s="23" t="str">
        <f>IF($A15="","",IFERROR(INDEX(Contratos!$C$5:$C$204,MATCH($A15,Contratos!$A$5:$A$204,0))&amp;"",""))</f>
        <v/>
      </c>
      <c r="C15" s="26" t="str">
        <f>IF($A15="","",IF(ISNUMBER($E$4),SUMIFS(Cobros!$L$5:$L$1004,Cobros!$B$5:$B$1004,$A15,Cobros!$A$5:$A$1004,"&gt;="&amp;$E$4,Cobros!$A$5:$A$1004,"&lt;="&amp;$G$4),0))</f>
        <v/>
      </c>
      <c r="D15" s="31" t="str">
        <f>IF($A15="","",N(IFERROR(INDEX(Contratos!$M$5:$M$204,MATCH($A15,Contratos!$A$5:$A$204,0)),0)))</f>
        <v/>
      </c>
      <c r="E15" s="26" t="str">
        <f>IF($A15="","",ROUND($C15*$D15,0))</f>
        <v/>
      </c>
      <c r="F15" s="26" t="str">
        <f>IF($A15="","",IF(ISNUMBER($E$4),SUMIFS($K$9:$K$308,$J$9:$J$308,$A15,$L$9:$L$308,"&gt;="&amp;$E$4,$L$9:$L$308,"&lt;="&amp;$G$4),0))</f>
        <v/>
      </c>
      <c r="G15" s="26" t="str">
        <f>IF($A15="","",$C15-$E15-$F15)</f>
        <v/>
      </c>
      <c r="I15" s="23"/>
      <c r="J15" s="23"/>
      <c r="K15" s="26"/>
      <c r="L15" s="44"/>
    </row>
    <row r="16" spans="1:12" x14ac:dyDescent="0.25">
      <c r="A16" s="23" t="str">
        <f>IF($B$5="","",IFERROR(INDEX(Contratos!$A$5:$A$204,MATCH($B$5&amp;"|"&amp;(ROW()-ROW($A$8)),Contratos!$U$5:$U$204,0)),""))</f>
        <v/>
      </c>
      <c r="B16" s="23" t="str">
        <f>IF($A16="","",IFERROR(INDEX(Contratos!$C$5:$C$204,MATCH($A16,Contratos!$A$5:$A$204,0))&amp;"",""))</f>
        <v/>
      </c>
      <c r="C16" s="26" t="str">
        <f>IF($A16="","",IF(ISNUMBER($E$4),SUMIFS(Cobros!$L$5:$L$1004,Cobros!$B$5:$B$1004,$A16,Cobros!$A$5:$A$1004,"&gt;="&amp;$E$4,Cobros!$A$5:$A$1004,"&lt;="&amp;$G$4),0))</f>
        <v/>
      </c>
      <c r="D16" s="31" t="str">
        <f>IF($A16="","",N(IFERROR(INDEX(Contratos!$M$5:$M$204,MATCH($A16,Contratos!$A$5:$A$204,0)),0)))</f>
        <v/>
      </c>
      <c r="E16" s="26" t="str">
        <f>IF($A16="","",ROUND($C16*$D16,0))</f>
        <v/>
      </c>
      <c r="F16" s="26" t="str">
        <f>IF($A16="","",IF(ISNUMBER($E$4),SUMIFS($K$9:$K$308,$J$9:$J$308,$A16,$L$9:$L$308,"&gt;="&amp;$E$4,$L$9:$L$308,"&lt;="&amp;$G$4),0))</f>
        <v/>
      </c>
      <c r="G16" s="26" t="str">
        <f>IF($A16="","",$C16-$E16-$F16)</f>
        <v/>
      </c>
      <c r="I16" s="36"/>
      <c r="J16" s="36"/>
      <c r="K16" s="39"/>
      <c r="L16" s="47"/>
    </row>
    <row r="17" spans="1:12" x14ac:dyDescent="0.25">
      <c r="A17" s="23" t="str">
        <f>IF($B$5="","",IFERROR(INDEX(Contratos!$A$5:$A$204,MATCH($B$5&amp;"|"&amp;(ROW()-ROW($A$8)),Contratos!$U$5:$U$204,0)),""))</f>
        <v/>
      </c>
      <c r="B17" s="23" t="str">
        <f>IF($A17="","",IFERROR(INDEX(Contratos!$C$5:$C$204,MATCH($A17,Contratos!$A$5:$A$204,0))&amp;"",""))</f>
        <v/>
      </c>
      <c r="C17" s="26" t="str">
        <f>IF($A17="","",IF(ISNUMBER($E$4),SUMIFS(Cobros!$L$5:$L$1004,Cobros!$B$5:$B$1004,$A17,Cobros!$A$5:$A$1004,"&gt;="&amp;$E$4,Cobros!$A$5:$A$1004,"&lt;="&amp;$G$4),0))</f>
        <v/>
      </c>
      <c r="D17" s="31" t="str">
        <f>IF($A17="","",N(IFERROR(INDEX(Contratos!$M$5:$M$204,MATCH($A17,Contratos!$A$5:$A$204,0)),0)))</f>
        <v/>
      </c>
      <c r="E17" s="26" t="str">
        <f>IF($A17="","",ROUND($C17*$D17,0))</f>
        <v/>
      </c>
      <c r="F17" s="26" t="str">
        <f>IF($A17="","",IF(ISNUMBER($E$4),SUMIFS($K$9:$K$308,$J$9:$J$308,$A17,$L$9:$L$308,"&gt;="&amp;$E$4,$L$9:$L$308,"&lt;="&amp;$G$4),0))</f>
        <v/>
      </c>
      <c r="G17" s="26" t="str">
        <f>IF($A17="","",$C17-$E17-$F17)</f>
        <v/>
      </c>
      <c r="I17" s="23"/>
      <c r="J17" s="23"/>
      <c r="K17" s="26"/>
      <c r="L17" s="44"/>
    </row>
    <row r="18" spans="1:12" x14ac:dyDescent="0.25">
      <c r="A18" s="23" t="str">
        <f>IF($B$5="","",IFERROR(INDEX(Contratos!$A$5:$A$204,MATCH($B$5&amp;"|"&amp;(ROW()-ROW($A$8)),Contratos!$U$5:$U$204,0)),""))</f>
        <v/>
      </c>
      <c r="B18" s="23" t="str">
        <f>IF($A18="","",IFERROR(INDEX(Contratos!$C$5:$C$204,MATCH($A18,Contratos!$A$5:$A$204,0))&amp;"",""))</f>
        <v/>
      </c>
      <c r="C18" s="26" t="str">
        <f>IF($A18="","",IF(ISNUMBER($E$4),SUMIFS(Cobros!$L$5:$L$1004,Cobros!$B$5:$B$1004,$A18,Cobros!$A$5:$A$1004,"&gt;="&amp;$E$4,Cobros!$A$5:$A$1004,"&lt;="&amp;$G$4),0))</f>
        <v/>
      </c>
      <c r="D18" s="31" t="str">
        <f>IF($A18="","",N(IFERROR(INDEX(Contratos!$M$5:$M$204,MATCH($A18,Contratos!$A$5:$A$204,0)),0)))</f>
        <v/>
      </c>
      <c r="E18" s="26" t="str">
        <f>IF($A18="","",ROUND($C18*$D18,0))</f>
        <v/>
      </c>
      <c r="F18" s="26" t="str">
        <f>IF($A18="","",IF(ISNUMBER($E$4),SUMIFS($K$9:$K$308,$J$9:$J$308,$A18,$L$9:$L$308,"&gt;="&amp;$E$4,$L$9:$L$308,"&lt;="&amp;$G$4),0))</f>
        <v/>
      </c>
      <c r="G18" s="26" t="str">
        <f>IF($A18="","",$C18-$E18-$F18)</f>
        <v/>
      </c>
      <c r="I18" s="36"/>
      <c r="J18" s="36"/>
      <c r="K18" s="39"/>
      <c r="L18" s="47"/>
    </row>
    <row r="19" spans="1:12" x14ac:dyDescent="0.25">
      <c r="A19" s="23" t="str">
        <f>IF($B$5="","",IFERROR(INDEX(Contratos!$A$5:$A$204,MATCH($B$5&amp;"|"&amp;(ROW()-ROW($A$8)),Contratos!$U$5:$U$204,0)),""))</f>
        <v/>
      </c>
      <c r="B19" s="23" t="str">
        <f>IF($A19="","",IFERROR(INDEX(Contratos!$C$5:$C$204,MATCH($A19,Contratos!$A$5:$A$204,0))&amp;"",""))</f>
        <v/>
      </c>
      <c r="C19" s="26" t="str">
        <f>IF($A19="","",IF(ISNUMBER($E$4),SUMIFS(Cobros!$L$5:$L$1004,Cobros!$B$5:$B$1004,$A19,Cobros!$A$5:$A$1004,"&gt;="&amp;$E$4,Cobros!$A$5:$A$1004,"&lt;="&amp;$G$4),0))</f>
        <v/>
      </c>
      <c r="D19" s="31" t="str">
        <f>IF($A19="","",N(IFERROR(INDEX(Contratos!$M$5:$M$204,MATCH($A19,Contratos!$A$5:$A$204,0)),0)))</f>
        <v/>
      </c>
      <c r="E19" s="26" t="str">
        <f>IF($A19="","",ROUND($C19*$D19,0))</f>
        <v/>
      </c>
      <c r="F19" s="26" t="str">
        <f>IF($A19="","",IF(ISNUMBER($E$4),SUMIFS($K$9:$K$308,$J$9:$J$308,$A19,$L$9:$L$308,"&gt;="&amp;$E$4,$L$9:$L$308,"&lt;="&amp;$G$4),0))</f>
        <v/>
      </c>
      <c r="G19" s="26" t="str">
        <f>IF($A19="","",$C19-$E19-$F19)</f>
        <v/>
      </c>
      <c r="I19" s="23"/>
      <c r="J19" s="23"/>
      <c r="K19" s="26"/>
      <c r="L19" s="44"/>
    </row>
    <row r="20" spans="1:12" x14ac:dyDescent="0.25">
      <c r="A20" s="23" t="str">
        <f>IF($B$5="","",IFERROR(INDEX(Contratos!$A$5:$A$204,MATCH($B$5&amp;"|"&amp;(ROW()-ROW($A$8)),Contratos!$U$5:$U$204,0)),""))</f>
        <v/>
      </c>
      <c r="B20" s="23" t="str">
        <f>IF($A20="","",IFERROR(INDEX(Contratos!$C$5:$C$204,MATCH($A20,Contratos!$A$5:$A$204,0))&amp;"",""))</f>
        <v/>
      </c>
      <c r="C20" s="26" t="str">
        <f>IF($A20="","",IF(ISNUMBER($E$4),SUMIFS(Cobros!$L$5:$L$1004,Cobros!$B$5:$B$1004,$A20,Cobros!$A$5:$A$1004,"&gt;="&amp;$E$4,Cobros!$A$5:$A$1004,"&lt;="&amp;$G$4),0))</f>
        <v/>
      </c>
      <c r="D20" s="31" t="str">
        <f>IF($A20="","",N(IFERROR(INDEX(Contratos!$M$5:$M$204,MATCH($A20,Contratos!$A$5:$A$204,0)),0)))</f>
        <v/>
      </c>
      <c r="E20" s="26" t="str">
        <f>IF($A20="","",ROUND($C20*$D20,0))</f>
        <v/>
      </c>
      <c r="F20" s="26" t="str">
        <f>IF($A20="","",IF(ISNUMBER($E$4),SUMIFS($K$9:$K$308,$J$9:$J$308,$A20,$L$9:$L$308,"&gt;="&amp;$E$4,$L$9:$L$308,"&lt;="&amp;$G$4),0))</f>
        <v/>
      </c>
      <c r="G20" s="26" t="str">
        <f>IF($A20="","",$C20-$E20-$F20)</f>
        <v/>
      </c>
      <c r="I20" s="36"/>
      <c r="J20" s="36"/>
      <c r="K20" s="39"/>
      <c r="L20" s="47"/>
    </row>
    <row r="21" spans="1:12" x14ac:dyDescent="0.25">
      <c r="A21" s="23" t="str">
        <f>IF($B$5="","",IFERROR(INDEX(Contratos!$A$5:$A$204,MATCH($B$5&amp;"|"&amp;(ROW()-ROW($A$8)),Contratos!$U$5:$U$204,0)),""))</f>
        <v/>
      </c>
      <c r="B21" s="23" t="str">
        <f>IF($A21="","",IFERROR(INDEX(Contratos!$C$5:$C$204,MATCH($A21,Contratos!$A$5:$A$204,0))&amp;"",""))</f>
        <v/>
      </c>
      <c r="C21" s="26" t="str">
        <f>IF($A21="","",IF(ISNUMBER($E$4),SUMIFS(Cobros!$L$5:$L$1004,Cobros!$B$5:$B$1004,$A21,Cobros!$A$5:$A$1004,"&gt;="&amp;$E$4,Cobros!$A$5:$A$1004,"&lt;="&amp;$G$4),0))</f>
        <v/>
      </c>
      <c r="D21" s="31" t="str">
        <f>IF($A21="","",N(IFERROR(INDEX(Contratos!$M$5:$M$204,MATCH($A21,Contratos!$A$5:$A$204,0)),0)))</f>
        <v/>
      </c>
      <c r="E21" s="26" t="str">
        <f>IF($A21="","",ROUND($C21*$D21,0))</f>
        <v/>
      </c>
      <c r="F21" s="26" t="str">
        <f>IF($A21="","",IF(ISNUMBER($E$4),SUMIFS($K$9:$K$308,$J$9:$J$308,$A21,$L$9:$L$308,"&gt;="&amp;$E$4,$L$9:$L$308,"&lt;="&amp;$G$4),0))</f>
        <v/>
      </c>
      <c r="G21" s="26" t="str">
        <f>IF($A21="","",$C21-$E21-$F21)</f>
        <v/>
      </c>
      <c r="I21" s="23"/>
      <c r="J21" s="23"/>
      <c r="K21" s="26"/>
      <c r="L21" s="44"/>
    </row>
    <row r="22" spans="1:12" x14ac:dyDescent="0.25">
      <c r="A22" s="23" t="str">
        <f>IF($B$5="","",IFERROR(INDEX(Contratos!$A$5:$A$204,MATCH($B$5&amp;"|"&amp;(ROW()-ROW($A$8)),Contratos!$U$5:$U$204,0)),""))</f>
        <v/>
      </c>
      <c r="B22" s="23" t="str">
        <f>IF($A22="","",IFERROR(INDEX(Contratos!$C$5:$C$204,MATCH($A22,Contratos!$A$5:$A$204,0))&amp;"",""))</f>
        <v/>
      </c>
      <c r="C22" s="26" t="str">
        <f>IF($A22="","",IF(ISNUMBER($E$4),SUMIFS(Cobros!$L$5:$L$1004,Cobros!$B$5:$B$1004,$A22,Cobros!$A$5:$A$1004,"&gt;="&amp;$E$4,Cobros!$A$5:$A$1004,"&lt;="&amp;$G$4),0))</f>
        <v/>
      </c>
      <c r="D22" s="31" t="str">
        <f>IF($A22="","",N(IFERROR(INDEX(Contratos!$M$5:$M$204,MATCH($A22,Contratos!$A$5:$A$204,0)),0)))</f>
        <v/>
      </c>
      <c r="E22" s="26" t="str">
        <f>IF($A22="","",ROUND($C22*$D22,0))</f>
        <v/>
      </c>
      <c r="F22" s="26" t="str">
        <f>IF($A22="","",IF(ISNUMBER($E$4),SUMIFS($K$9:$K$308,$J$9:$J$308,$A22,$L$9:$L$308,"&gt;="&amp;$E$4,$L$9:$L$308,"&lt;="&amp;$G$4),0))</f>
        <v/>
      </c>
      <c r="G22" s="26" t="str">
        <f>IF($A22="","",$C22-$E22-$F22)</f>
        <v/>
      </c>
      <c r="I22" s="36"/>
      <c r="J22" s="36"/>
      <c r="K22" s="39"/>
      <c r="L22" s="47"/>
    </row>
    <row r="23" spans="1:12" x14ac:dyDescent="0.25">
      <c r="A23" s="23" t="str">
        <f>IF($B$5="","",IFERROR(INDEX(Contratos!$A$5:$A$204,MATCH($B$5&amp;"|"&amp;(ROW()-ROW($A$8)),Contratos!$U$5:$U$204,0)),""))</f>
        <v/>
      </c>
      <c r="B23" s="23" t="str">
        <f>IF($A23="","",IFERROR(INDEX(Contratos!$C$5:$C$204,MATCH($A23,Contratos!$A$5:$A$204,0))&amp;"",""))</f>
        <v/>
      </c>
      <c r="C23" s="26" t="str">
        <f>IF($A23="","",IF(ISNUMBER($E$4),SUMIFS(Cobros!$L$5:$L$1004,Cobros!$B$5:$B$1004,$A23,Cobros!$A$5:$A$1004,"&gt;="&amp;$E$4,Cobros!$A$5:$A$1004,"&lt;="&amp;$G$4),0))</f>
        <v/>
      </c>
      <c r="D23" s="31" t="str">
        <f>IF($A23="","",N(IFERROR(INDEX(Contratos!$M$5:$M$204,MATCH($A23,Contratos!$A$5:$A$204,0)),0)))</f>
        <v/>
      </c>
      <c r="E23" s="26" t="str">
        <f>IF($A23="","",ROUND($C23*$D23,0))</f>
        <v/>
      </c>
      <c r="F23" s="26" t="str">
        <f>IF($A23="","",IF(ISNUMBER($E$4),SUMIFS($K$9:$K$308,$J$9:$J$308,$A23,$L$9:$L$308,"&gt;="&amp;$E$4,$L$9:$L$308,"&lt;="&amp;$G$4),0))</f>
        <v/>
      </c>
      <c r="G23" s="26" t="str">
        <f>IF($A23="","",$C23-$E23-$F23)</f>
        <v/>
      </c>
      <c r="I23" s="23"/>
      <c r="J23" s="23"/>
      <c r="K23" s="26"/>
      <c r="L23" s="44"/>
    </row>
    <row r="24" spans="1:12" x14ac:dyDescent="0.25">
      <c r="A24" s="23" t="str">
        <f>IF($B$5="","",IFERROR(INDEX(Contratos!$A$5:$A$204,MATCH($B$5&amp;"|"&amp;(ROW()-ROW($A$8)),Contratos!$U$5:$U$204,0)),""))</f>
        <v/>
      </c>
      <c r="B24" s="23" t="str">
        <f>IF($A24="","",IFERROR(INDEX(Contratos!$C$5:$C$204,MATCH($A24,Contratos!$A$5:$A$204,0))&amp;"",""))</f>
        <v/>
      </c>
      <c r="C24" s="26" t="str">
        <f>IF($A24="","",IF(ISNUMBER($E$4),SUMIFS(Cobros!$L$5:$L$1004,Cobros!$B$5:$B$1004,$A24,Cobros!$A$5:$A$1004,"&gt;="&amp;$E$4,Cobros!$A$5:$A$1004,"&lt;="&amp;$G$4),0))</f>
        <v/>
      </c>
      <c r="D24" s="31" t="str">
        <f>IF($A24="","",N(IFERROR(INDEX(Contratos!$M$5:$M$204,MATCH($A24,Contratos!$A$5:$A$204,0)),0)))</f>
        <v/>
      </c>
      <c r="E24" s="26" t="str">
        <f>IF($A24="","",ROUND($C24*$D24,0))</f>
        <v/>
      </c>
      <c r="F24" s="26" t="str">
        <f>IF($A24="","",IF(ISNUMBER($E$4),SUMIFS($K$9:$K$308,$J$9:$J$308,$A24,$L$9:$L$308,"&gt;="&amp;$E$4,$L$9:$L$308,"&lt;="&amp;$G$4),0))</f>
        <v/>
      </c>
      <c r="G24" s="26" t="str">
        <f>IF($A24="","",$C24-$E24-$F24)</f>
        <v/>
      </c>
      <c r="I24" s="36"/>
      <c r="J24" s="36"/>
      <c r="K24" s="39"/>
      <c r="L24" s="47"/>
    </row>
    <row r="25" spans="1:12" x14ac:dyDescent="0.25">
      <c r="A25" s="23" t="str">
        <f>IF($B$5="","",IFERROR(INDEX(Contratos!$A$5:$A$204,MATCH($B$5&amp;"|"&amp;(ROW()-ROW($A$8)),Contratos!$U$5:$U$204,0)),""))</f>
        <v/>
      </c>
      <c r="B25" s="23" t="str">
        <f>IF($A25="","",IFERROR(INDEX(Contratos!$C$5:$C$204,MATCH($A25,Contratos!$A$5:$A$204,0))&amp;"",""))</f>
        <v/>
      </c>
      <c r="C25" s="26" t="str">
        <f>IF($A25="","",IF(ISNUMBER($E$4),SUMIFS(Cobros!$L$5:$L$1004,Cobros!$B$5:$B$1004,$A25,Cobros!$A$5:$A$1004,"&gt;="&amp;$E$4,Cobros!$A$5:$A$1004,"&lt;="&amp;$G$4),0))</f>
        <v/>
      </c>
      <c r="D25" s="31" t="str">
        <f>IF($A25="","",N(IFERROR(INDEX(Contratos!$M$5:$M$204,MATCH($A25,Contratos!$A$5:$A$204,0)),0)))</f>
        <v/>
      </c>
      <c r="E25" s="26" t="str">
        <f>IF($A25="","",ROUND($C25*$D25,0))</f>
        <v/>
      </c>
      <c r="F25" s="26" t="str">
        <f>IF($A25="","",IF(ISNUMBER($E$4),SUMIFS($K$9:$K$308,$J$9:$J$308,$A25,$L$9:$L$308,"&gt;="&amp;$E$4,$L$9:$L$308,"&lt;="&amp;$G$4),0))</f>
        <v/>
      </c>
      <c r="G25" s="26" t="str">
        <f>IF($A25="","",$C25-$E25-$F25)</f>
        <v/>
      </c>
      <c r="I25" s="23"/>
      <c r="J25" s="23"/>
      <c r="K25" s="26"/>
      <c r="L25" s="44"/>
    </row>
    <row r="26" spans="1:12" x14ac:dyDescent="0.25">
      <c r="A26" s="23" t="str">
        <f>IF($B$5="","",IFERROR(INDEX(Contratos!$A$5:$A$204,MATCH($B$5&amp;"|"&amp;(ROW()-ROW($A$8)),Contratos!$U$5:$U$204,0)),""))</f>
        <v/>
      </c>
      <c r="B26" s="23" t="str">
        <f>IF($A26="","",IFERROR(INDEX(Contratos!$C$5:$C$204,MATCH($A26,Contratos!$A$5:$A$204,0))&amp;"",""))</f>
        <v/>
      </c>
      <c r="C26" s="26" t="str">
        <f>IF($A26="","",IF(ISNUMBER($E$4),SUMIFS(Cobros!$L$5:$L$1004,Cobros!$B$5:$B$1004,$A26,Cobros!$A$5:$A$1004,"&gt;="&amp;$E$4,Cobros!$A$5:$A$1004,"&lt;="&amp;$G$4),0))</f>
        <v/>
      </c>
      <c r="D26" s="31" t="str">
        <f>IF($A26="","",N(IFERROR(INDEX(Contratos!$M$5:$M$204,MATCH($A26,Contratos!$A$5:$A$204,0)),0)))</f>
        <v/>
      </c>
      <c r="E26" s="26" t="str">
        <f>IF($A26="","",ROUND($C26*$D26,0))</f>
        <v/>
      </c>
      <c r="F26" s="26" t="str">
        <f>IF($A26="","",IF(ISNUMBER($E$4),SUMIFS($K$9:$K$308,$J$9:$J$308,$A26,$L$9:$L$308,"&gt;="&amp;$E$4,$L$9:$L$308,"&lt;="&amp;$G$4),0))</f>
        <v/>
      </c>
      <c r="G26" s="26" t="str">
        <f>IF($A26="","",$C26-$E26-$F26)</f>
        <v/>
      </c>
      <c r="I26" s="36"/>
      <c r="J26" s="36"/>
      <c r="K26" s="39"/>
      <c r="L26" s="47"/>
    </row>
    <row r="27" spans="1:12" x14ac:dyDescent="0.25">
      <c r="A27" s="23" t="str">
        <f>IF($B$5="","",IFERROR(INDEX(Contratos!$A$5:$A$204,MATCH($B$5&amp;"|"&amp;(ROW()-ROW($A$8)),Contratos!$U$5:$U$204,0)),""))</f>
        <v/>
      </c>
      <c r="B27" s="23" t="str">
        <f>IF($A27="","",IFERROR(INDEX(Contratos!$C$5:$C$204,MATCH($A27,Contratos!$A$5:$A$204,0))&amp;"",""))</f>
        <v/>
      </c>
      <c r="C27" s="26" t="str">
        <f>IF($A27="","",IF(ISNUMBER($E$4),SUMIFS(Cobros!$L$5:$L$1004,Cobros!$B$5:$B$1004,$A27,Cobros!$A$5:$A$1004,"&gt;="&amp;$E$4,Cobros!$A$5:$A$1004,"&lt;="&amp;$G$4),0))</f>
        <v/>
      </c>
      <c r="D27" s="31" t="str">
        <f>IF($A27="","",N(IFERROR(INDEX(Contratos!$M$5:$M$204,MATCH($A27,Contratos!$A$5:$A$204,0)),0)))</f>
        <v/>
      </c>
      <c r="E27" s="26" t="str">
        <f>IF($A27="","",ROUND($C27*$D27,0))</f>
        <v/>
      </c>
      <c r="F27" s="26" t="str">
        <f>IF($A27="","",IF(ISNUMBER($E$4),SUMIFS($K$9:$K$308,$J$9:$J$308,$A27,$L$9:$L$308,"&gt;="&amp;$E$4,$L$9:$L$308,"&lt;="&amp;$G$4),0))</f>
        <v/>
      </c>
      <c r="G27" s="26" t="str">
        <f>IF($A27="","",$C27-$E27-$F27)</f>
        <v/>
      </c>
      <c r="I27" s="23"/>
      <c r="J27" s="23"/>
      <c r="K27" s="26"/>
      <c r="L27" s="44"/>
    </row>
    <row r="28" spans="1:12" x14ac:dyDescent="0.25">
      <c r="A28" s="23" t="str">
        <f>IF($B$5="","",IFERROR(INDEX(Contratos!$A$5:$A$204,MATCH($B$5&amp;"|"&amp;(ROW()-ROW($A$8)),Contratos!$U$5:$U$204,0)),""))</f>
        <v/>
      </c>
      <c r="B28" s="23" t="str">
        <f>IF($A28="","",IFERROR(INDEX(Contratos!$C$5:$C$204,MATCH($A28,Contratos!$A$5:$A$204,0))&amp;"",""))</f>
        <v/>
      </c>
      <c r="C28" s="26" t="str">
        <f>IF($A28="","",IF(ISNUMBER($E$4),SUMIFS(Cobros!$L$5:$L$1004,Cobros!$B$5:$B$1004,$A28,Cobros!$A$5:$A$1004,"&gt;="&amp;$E$4,Cobros!$A$5:$A$1004,"&lt;="&amp;$G$4),0))</f>
        <v/>
      </c>
      <c r="D28" s="31" t="str">
        <f>IF($A28="","",N(IFERROR(INDEX(Contratos!$M$5:$M$204,MATCH($A28,Contratos!$A$5:$A$204,0)),0)))</f>
        <v/>
      </c>
      <c r="E28" s="26" t="str">
        <f>IF($A28="","",ROUND($C28*$D28,0))</f>
        <v/>
      </c>
      <c r="F28" s="26" t="str">
        <f>IF($A28="","",IF(ISNUMBER($E$4),SUMIFS($K$9:$K$308,$J$9:$J$308,$A28,$L$9:$L$308,"&gt;="&amp;$E$4,$L$9:$L$308,"&lt;="&amp;$G$4),0))</f>
        <v/>
      </c>
      <c r="G28" s="26" t="str">
        <f>IF($A28="","",$C28-$E28-$F28)</f>
        <v/>
      </c>
      <c r="I28" s="36"/>
      <c r="J28" s="36"/>
      <c r="K28" s="39"/>
      <c r="L28" s="47"/>
    </row>
    <row r="29" ht="18" customHeight="1" spans="1:12" x14ac:dyDescent="0.25">
      <c r="A29" s="59" t="s">
        <v>108</v>
      </c>
      <c r="B29" s="60"/>
      <c r="C29" s="61">
        <f>SUM(C9:C28)</f>
        <v>750000</v>
      </c>
      <c r="D29" s="62"/>
      <c r="E29" s="61">
        <f>SUM(E9:E28)</f>
        <v>37500</v>
      </c>
      <c r="F29" s="61">
        <f>SUM(F9:F28)</f>
        <v>43500</v>
      </c>
      <c r="G29" s="61">
        <f>SUM(G9:G28)</f>
        <v>669000</v>
      </c>
      <c r="I29" s="23"/>
      <c r="J29" s="23"/>
      <c r="K29" s="26"/>
      <c r="L29" s="44"/>
    </row>
    <row r="30" spans="1:12" x14ac:dyDescent="0.25">
      <c r="I30" s="36"/>
      <c r="J30" s="36"/>
      <c r="K30" s="39"/>
      <c r="L30" s="47"/>
    </row>
    <row r="31" ht="22" customHeight="1" spans="1:12" x14ac:dyDescent="0.25">
      <c r="A31" s="63" t="s">
        <v>109</v>
      </c>
      <c r="B31" s="64"/>
      <c r="C31" s="64"/>
      <c r="D31" s="64"/>
      <c r="E31" s="64"/>
      <c r="F31" s="64"/>
      <c r="G31" s="65">
        <f>G29</f>
        <v>669000</v>
      </c>
      <c r="I31" s="23"/>
      <c r="J31" s="23"/>
      <c r="K31" s="26"/>
      <c r="L31" s="44"/>
    </row>
    <row r="32" spans="1:12" x14ac:dyDescent="0.25">
      <c r="I32" s="36"/>
      <c r="J32" s="36"/>
      <c r="K32" s="39"/>
      <c r="L32" s="47"/>
    </row>
    <row r="33" spans="1:12" x14ac:dyDescent="0.25">
      <c r="A33" s="66" t="s">
        <v>110</v>
      </c>
      <c r="I33" s="23"/>
      <c r="J33" s="23"/>
      <c r="K33" s="26"/>
      <c r="L33" s="44"/>
    </row>
    <row r="34" spans="1:12" x14ac:dyDescent="0.25">
      <c r="A34" s="66" t="s">
        <v>111</v>
      </c>
      <c r="I34" s="36"/>
      <c r="J34" s="36"/>
      <c r="K34" s="39"/>
      <c r="L34" s="47"/>
    </row>
    <row r="35" spans="1:12" x14ac:dyDescent="0.25">
      <c r="I35" s="23"/>
      <c r="J35" s="23"/>
      <c r="K35" s="26"/>
      <c r="L35" s="44"/>
    </row>
    <row r="36" spans="1:12" x14ac:dyDescent="0.25">
      <c r="I36" s="36"/>
      <c r="J36" s="36"/>
      <c r="K36" s="39"/>
      <c r="L36" s="47"/>
    </row>
    <row r="37" spans="1:12" x14ac:dyDescent="0.25">
      <c r="I37" s="23"/>
      <c r="J37" s="23"/>
      <c r="K37" s="26"/>
      <c r="L37" s="44"/>
    </row>
    <row r="38" spans="1:12" x14ac:dyDescent="0.25">
      <c r="I38" s="36"/>
      <c r="J38" s="36"/>
      <c r="K38" s="39"/>
      <c r="L38" s="47"/>
    </row>
    <row r="39" spans="1:12" x14ac:dyDescent="0.25">
      <c r="I39" s="23"/>
      <c r="J39" s="23"/>
      <c r="K39" s="26"/>
      <c r="L39" s="44"/>
    </row>
    <row r="40" spans="1:12" x14ac:dyDescent="0.25">
      <c r="I40" s="36"/>
      <c r="J40" s="36"/>
      <c r="K40" s="39"/>
      <c r="L40" s="47"/>
    </row>
    <row r="41" spans="1:12" x14ac:dyDescent="0.25">
      <c r="I41" s="23"/>
      <c r="J41" s="23"/>
      <c r="K41" s="26"/>
      <c r="L41" s="44"/>
    </row>
    <row r="42" spans="1:12" x14ac:dyDescent="0.25">
      <c r="I42" s="36"/>
      <c r="J42" s="36"/>
      <c r="K42" s="39"/>
      <c r="L42" s="47"/>
    </row>
    <row r="43" spans="1:12" x14ac:dyDescent="0.25">
      <c r="I43" s="23"/>
      <c r="J43" s="23"/>
      <c r="K43" s="26"/>
      <c r="L43" s="44"/>
    </row>
    <row r="44" spans="1:12" x14ac:dyDescent="0.25">
      <c r="I44" s="36"/>
      <c r="J44" s="36"/>
      <c r="K44" s="39"/>
      <c r="L44" s="47"/>
    </row>
    <row r="45" spans="1:12" x14ac:dyDescent="0.25">
      <c r="I45" s="23"/>
      <c r="J45" s="23"/>
      <c r="K45" s="26"/>
      <c r="L45" s="44"/>
    </row>
    <row r="46" spans="1:12" x14ac:dyDescent="0.25">
      <c r="I46" s="36"/>
      <c r="J46" s="36"/>
      <c r="K46" s="39"/>
      <c r="L46" s="47"/>
    </row>
    <row r="47" spans="1:12" x14ac:dyDescent="0.25">
      <c r="I47" s="23"/>
      <c r="J47" s="23"/>
      <c r="K47" s="26"/>
      <c r="L47" s="44"/>
    </row>
    <row r="48" spans="1:12" x14ac:dyDescent="0.25">
      <c r="I48" s="36"/>
      <c r="J48" s="36"/>
      <c r="K48" s="39"/>
      <c r="L48" s="47"/>
    </row>
    <row r="49" spans="1:12" x14ac:dyDescent="0.25">
      <c r="I49" s="23"/>
      <c r="J49" s="23"/>
      <c r="K49" s="26"/>
      <c r="L49" s="44"/>
    </row>
    <row r="50" spans="1:12" x14ac:dyDescent="0.25">
      <c r="I50" s="36"/>
      <c r="J50" s="36"/>
      <c r="K50" s="39"/>
      <c r="L50" s="47"/>
    </row>
    <row r="51" spans="1:12" x14ac:dyDescent="0.25">
      <c r="I51" s="23"/>
      <c r="J51" s="23"/>
      <c r="K51" s="26"/>
      <c r="L51" s="44"/>
    </row>
    <row r="52" spans="1:12" x14ac:dyDescent="0.25">
      <c r="I52" s="36"/>
      <c r="J52" s="36"/>
      <c r="K52" s="39"/>
      <c r="L52" s="47"/>
    </row>
    <row r="53" spans="1:12" x14ac:dyDescent="0.25">
      <c r="I53" s="23"/>
      <c r="J53" s="23"/>
      <c r="K53" s="26"/>
      <c r="L53" s="44"/>
    </row>
    <row r="54" spans="1:12" x14ac:dyDescent="0.25">
      <c r="I54" s="36"/>
      <c r="J54" s="36"/>
      <c r="K54" s="39"/>
      <c r="L54" s="47"/>
    </row>
    <row r="55" spans="1:12" x14ac:dyDescent="0.25">
      <c r="I55" s="23"/>
      <c r="J55" s="23"/>
      <c r="K55" s="26"/>
      <c r="L55" s="44"/>
    </row>
    <row r="56" spans="1:12" x14ac:dyDescent="0.25">
      <c r="I56" s="36"/>
      <c r="J56" s="36"/>
      <c r="K56" s="39"/>
      <c r="L56" s="47"/>
    </row>
    <row r="57" spans="1:12" x14ac:dyDescent="0.25">
      <c r="I57" s="23"/>
      <c r="J57" s="23"/>
      <c r="K57" s="26"/>
      <c r="L57" s="44"/>
    </row>
    <row r="58" spans="1:12" x14ac:dyDescent="0.25">
      <c r="I58" s="36"/>
      <c r="J58" s="36"/>
      <c r="K58" s="39"/>
      <c r="L58" s="47"/>
    </row>
    <row r="59" spans="1:12" x14ac:dyDescent="0.25">
      <c r="I59" s="23"/>
      <c r="J59" s="23"/>
      <c r="K59" s="26"/>
      <c r="L59" s="44"/>
    </row>
    <row r="60" spans="1:12" x14ac:dyDescent="0.25">
      <c r="I60" s="36"/>
      <c r="J60" s="36"/>
      <c r="K60" s="39"/>
      <c r="L60" s="47"/>
    </row>
    <row r="61" spans="1:12" x14ac:dyDescent="0.25">
      <c r="I61" s="23"/>
      <c r="J61" s="23"/>
      <c r="K61" s="26"/>
      <c r="L61" s="44"/>
    </row>
    <row r="62" spans="1:12" x14ac:dyDescent="0.25">
      <c r="I62" s="36"/>
      <c r="J62" s="36"/>
      <c r="K62" s="39"/>
      <c r="L62" s="47"/>
    </row>
    <row r="63" spans="1:12" x14ac:dyDescent="0.25">
      <c r="I63" s="23"/>
      <c r="J63" s="23"/>
      <c r="K63" s="26"/>
      <c r="L63" s="44"/>
    </row>
    <row r="64" spans="1:12" x14ac:dyDescent="0.25">
      <c r="I64" s="36"/>
      <c r="J64" s="36"/>
      <c r="K64" s="39"/>
      <c r="L64" s="47"/>
    </row>
    <row r="65" spans="1:12" x14ac:dyDescent="0.25">
      <c r="I65" s="23"/>
      <c r="J65" s="23"/>
      <c r="K65" s="26"/>
      <c r="L65" s="44"/>
    </row>
    <row r="66" spans="1:12" x14ac:dyDescent="0.25">
      <c r="I66" s="36"/>
      <c r="J66" s="36"/>
      <c r="K66" s="39"/>
      <c r="L66" s="47"/>
    </row>
    <row r="67" spans="1:12" x14ac:dyDescent="0.25">
      <c r="I67" s="23"/>
      <c r="J67" s="23"/>
      <c r="K67" s="26"/>
      <c r="L67" s="44"/>
    </row>
    <row r="68" spans="1:12" x14ac:dyDescent="0.25">
      <c r="I68" s="36"/>
      <c r="J68" s="36"/>
      <c r="K68" s="39"/>
      <c r="L68" s="47"/>
    </row>
    <row r="69" spans="1:12" x14ac:dyDescent="0.25">
      <c r="I69" s="23"/>
      <c r="J69" s="23"/>
      <c r="K69" s="26"/>
      <c r="L69" s="44"/>
    </row>
    <row r="70" spans="1:12" x14ac:dyDescent="0.25">
      <c r="I70" s="36"/>
      <c r="J70" s="36"/>
      <c r="K70" s="39"/>
      <c r="L70" s="47"/>
    </row>
    <row r="71" spans="1:12" x14ac:dyDescent="0.25">
      <c r="I71" s="23"/>
      <c r="J71" s="23"/>
      <c r="K71" s="26"/>
      <c r="L71" s="44"/>
    </row>
    <row r="72" spans="1:12" x14ac:dyDescent="0.25">
      <c r="I72" s="36"/>
      <c r="J72" s="36"/>
      <c r="K72" s="39"/>
      <c r="L72" s="47"/>
    </row>
    <row r="73" spans="1:12" x14ac:dyDescent="0.25">
      <c r="I73" s="23"/>
      <c r="J73" s="23"/>
      <c r="K73" s="26"/>
      <c r="L73" s="44"/>
    </row>
    <row r="74" spans="1:12" x14ac:dyDescent="0.25">
      <c r="I74" s="36"/>
      <c r="J74" s="36"/>
      <c r="K74" s="39"/>
      <c r="L74" s="47"/>
    </row>
    <row r="75" spans="1:12" x14ac:dyDescent="0.25">
      <c r="I75" s="23"/>
      <c r="J75" s="23"/>
      <c r="K75" s="26"/>
      <c r="L75" s="44"/>
    </row>
    <row r="76" spans="1:12" x14ac:dyDescent="0.25">
      <c r="I76" s="36"/>
      <c r="J76" s="36"/>
      <c r="K76" s="39"/>
      <c r="L76" s="47"/>
    </row>
    <row r="77" spans="1:12" x14ac:dyDescent="0.25">
      <c r="I77" s="23"/>
      <c r="J77" s="23"/>
      <c r="K77" s="26"/>
      <c r="L77" s="44"/>
    </row>
    <row r="78" spans="1:12" x14ac:dyDescent="0.25">
      <c r="I78" s="36"/>
      <c r="J78" s="36"/>
      <c r="K78" s="39"/>
      <c r="L78" s="47"/>
    </row>
    <row r="79" spans="1:12" x14ac:dyDescent="0.25">
      <c r="I79" s="23"/>
      <c r="J79" s="23"/>
      <c r="K79" s="26"/>
      <c r="L79" s="44"/>
    </row>
    <row r="80" spans="1:12" x14ac:dyDescent="0.25">
      <c r="I80" s="36"/>
      <c r="J80" s="36"/>
      <c r="K80" s="39"/>
      <c r="L80" s="47"/>
    </row>
    <row r="81" spans="1:12" x14ac:dyDescent="0.25">
      <c r="I81" s="23"/>
      <c r="J81" s="23"/>
      <c r="K81" s="26"/>
      <c r="L81" s="44"/>
    </row>
    <row r="82" spans="1:12" x14ac:dyDescent="0.25">
      <c r="I82" s="36"/>
      <c r="J82" s="36"/>
      <c r="K82" s="39"/>
      <c r="L82" s="47"/>
    </row>
    <row r="83" spans="1:12" x14ac:dyDescent="0.25">
      <c r="I83" s="23"/>
      <c r="J83" s="23"/>
      <c r="K83" s="26"/>
      <c r="L83" s="44"/>
    </row>
    <row r="84" spans="1:12" x14ac:dyDescent="0.25">
      <c r="I84" s="36"/>
      <c r="J84" s="36"/>
      <c r="K84" s="39"/>
      <c r="L84" s="47"/>
    </row>
    <row r="85" spans="1:12" x14ac:dyDescent="0.25">
      <c r="I85" s="23"/>
      <c r="J85" s="23"/>
      <c r="K85" s="26"/>
      <c r="L85" s="44"/>
    </row>
    <row r="86" spans="1:12" x14ac:dyDescent="0.25">
      <c r="I86" s="36"/>
      <c r="J86" s="36"/>
      <c r="K86" s="39"/>
      <c r="L86" s="47"/>
    </row>
    <row r="87" spans="1:12" x14ac:dyDescent="0.25">
      <c r="I87" s="23"/>
      <c r="J87" s="23"/>
      <c r="K87" s="26"/>
      <c r="L87" s="44"/>
    </row>
    <row r="88" spans="1:12" x14ac:dyDescent="0.25">
      <c r="I88" s="36"/>
      <c r="J88" s="36"/>
      <c r="K88" s="39"/>
      <c r="L88" s="47"/>
    </row>
    <row r="89" spans="1:12" x14ac:dyDescent="0.25">
      <c r="I89" s="23"/>
      <c r="J89" s="23"/>
      <c r="K89" s="26"/>
      <c r="L89" s="44"/>
    </row>
    <row r="90" spans="1:12" x14ac:dyDescent="0.25">
      <c r="I90" s="36"/>
      <c r="J90" s="36"/>
      <c r="K90" s="39"/>
      <c r="L90" s="47"/>
    </row>
    <row r="91" spans="1:12" x14ac:dyDescent="0.25">
      <c r="I91" s="23"/>
      <c r="J91" s="23"/>
      <c r="K91" s="26"/>
      <c r="L91" s="44"/>
    </row>
    <row r="92" spans="1:12" x14ac:dyDescent="0.25">
      <c r="I92" s="36"/>
      <c r="J92" s="36"/>
      <c r="K92" s="39"/>
      <c r="L92" s="47"/>
    </row>
    <row r="93" spans="1:12" x14ac:dyDescent="0.25">
      <c r="I93" s="23"/>
      <c r="J93" s="23"/>
      <c r="K93" s="26"/>
      <c r="L93" s="44"/>
    </row>
    <row r="94" spans="1:12" x14ac:dyDescent="0.25">
      <c r="I94" s="36"/>
      <c r="J94" s="36"/>
      <c r="K94" s="39"/>
      <c r="L94" s="47"/>
    </row>
    <row r="95" spans="1:12" x14ac:dyDescent="0.25">
      <c r="I95" s="23"/>
      <c r="J95" s="23"/>
      <c r="K95" s="26"/>
      <c r="L95" s="44"/>
    </row>
    <row r="96" spans="1:12" x14ac:dyDescent="0.25">
      <c r="I96" s="36"/>
      <c r="J96" s="36"/>
      <c r="K96" s="39"/>
      <c r="L96" s="47"/>
    </row>
    <row r="97" spans="1:12" x14ac:dyDescent="0.25">
      <c r="I97" s="23"/>
      <c r="J97" s="23"/>
      <c r="K97" s="26"/>
      <c r="L97" s="44"/>
    </row>
    <row r="98" spans="1:12" x14ac:dyDescent="0.25">
      <c r="I98" s="36"/>
      <c r="J98" s="36"/>
      <c r="K98" s="39"/>
      <c r="L98" s="47"/>
    </row>
    <row r="99" spans="1:12" x14ac:dyDescent="0.25">
      <c r="I99" s="23"/>
      <c r="J99" s="23"/>
      <c r="K99" s="26"/>
      <c r="L99" s="44"/>
    </row>
    <row r="100" spans="1:12" x14ac:dyDescent="0.25">
      <c r="I100" s="36"/>
      <c r="J100" s="36"/>
      <c r="K100" s="39"/>
      <c r="L100" s="47"/>
    </row>
    <row r="101" spans="1:12" x14ac:dyDescent="0.25">
      <c r="I101" s="23"/>
      <c r="J101" s="23"/>
      <c r="K101" s="26"/>
      <c r="L101" s="44"/>
    </row>
    <row r="102" spans="1:12" x14ac:dyDescent="0.25">
      <c r="I102" s="36"/>
      <c r="J102" s="36"/>
      <c r="K102" s="39"/>
      <c r="L102" s="47"/>
    </row>
    <row r="103" spans="1:12" x14ac:dyDescent="0.25">
      <c r="I103" s="23"/>
      <c r="J103" s="23"/>
      <c r="K103" s="26"/>
      <c r="L103" s="44"/>
    </row>
    <row r="104" spans="1:12" x14ac:dyDescent="0.25">
      <c r="I104" s="36"/>
      <c r="J104" s="36"/>
      <c r="K104" s="39"/>
      <c r="L104" s="47"/>
    </row>
    <row r="105" spans="1:12" x14ac:dyDescent="0.25">
      <c r="I105" s="23"/>
      <c r="J105" s="23"/>
      <c r="K105" s="26"/>
      <c r="L105" s="44"/>
    </row>
    <row r="106" spans="1:12" x14ac:dyDescent="0.25">
      <c r="I106" s="36"/>
      <c r="J106" s="36"/>
      <c r="K106" s="39"/>
      <c r="L106" s="47"/>
    </row>
    <row r="107" spans="1:12" x14ac:dyDescent="0.25">
      <c r="I107" s="23"/>
      <c r="J107" s="23"/>
      <c r="K107" s="26"/>
      <c r="L107" s="44"/>
    </row>
    <row r="108" spans="1:12" x14ac:dyDescent="0.25">
      <c r="I108" s="36"/>
      <c r="J108" s="36"/>
      <c r="K108" s="39"/>
      <c r="L108" s="47"/>
    </row>
    <row r="109" spans="1:12" x14ac:dyDescent="0.25">
      <c r="I109" s="23"/>
      <c r="J109" s="23"/>
      <c r="K109" s="26"/>
      <c r="L109" s="44"/>
    </row>
    <row r="110" spans="1:12" x14ac:dyDescent="0.25">
      <c r="I110" s="36"/>
      <c r="J110" s="36"/>
      <c r="K110" s="39"/>
      <c r="L110" s="47"/>
    </row>
    <row r="111" spans="1:12" x14ac:dyDescent="0.25">
      <c r="I111" s="23"/>
      <c r="J111" s="23"/>
      <c r="K111" s="26"/>
      <c r="L111" s="44"/>
    </row>
    <row r="112" spans="1:12" x14ac:dyDescent="0.25">
      <c r="I112" s="36"/>
      <c r="J112" s="36"/>
      <c r="K112" s="39"/>
      <c r="L112" s="47"/>
    </row>
    <row r="113" spans="1:12" x14ac:dyDescent="0.25">
      <c r="I113" s="23"/>
      <c r="J113" s="23"/>
      <c r="K113" s="26"/>
      <c r="L113" s="44"/>
    </row>
    <row r="114" spans="1:12" x14ac:dyDescent="0.25">
      <c r="I114" s="36"/>
      <c r="J114" s="36"/>
      <c r="K114" s="39"/>
      <c r="L114" s="47"/>
    </row>
    <row r="115" spans="1:12" x14ac:dyDescent="0.25">
      <c r="I115" s="23"/>
      <c r="J115" s="23"/>
      <c r="K115" s="26"/>
      <c r="L115" s="44"/>
    </row>
    <row r="116" spans="1:12" x14ac:dyDescent="0.25">
      <c r="I116" s="36"/>
      <c r="J116" s="36"/>
      <c r="K116" s="39"/>
      <c r="L116" s="47"/>
    </row>
    <row r="117" spans="1:12" x14ac:dyDescent="0.25">
      <c r="I117" s="23"/>
      <c r="J117" s="23"/>
      <c r="K117" s="26"/>
      <c r="L117" s="44"/>
    </row>
    <row r="118" spans="1:12" x14ac:dyDescent="0.25">
      <c r="I118" s="36"/>
      <c r="J118" s="36"/>
      <c r="K118" s="39"/>
      <c r="L118" s="47"/>
    </row>
    <row r="119" spans="1:12" x14ac:dyDescent="0.25">
      <c r="I119" s="23"/>
      <c r="J119" s="23"/>
      <c r="K119" s="26"/>
      <c r="L119" s="44"/>
    </row>
    <row r="120" spans="1:12" x14ac:dyDescent="0.25">
      <c r="I120" s="36"/>
      <c r="J120" s="36"/>
      <c r="K120" s="39"/>
      <c r="L120" s="47"/>
    </row>
    <row r="121" spans="1:12" x14ac:dyDescent="0.25">
      <c r="I121" s="23"/>
      <c r="J121" s="23"/>
      <c r="K121" s="26"/>
      <c r="L121" s="44"/>
    </row>
    <row r="122" spans="1:12" x14ac:dyDescent="0.25">
      <c r="I122" s="36"/>
      <c r="J122" s="36"/>
      <c r="K122" s="39"/>
      <c r="L122" s="47"/>
    </row>
    <row r="123" spans="1:12" x14ac:dyDescent="0.25">
      <c r="I123" s="23"/>
      <c r="J123" s="23"/>
      <c r="K123" s="26"/>
      <c r="L123" s="44"/>
    </row>
    <row r="124" spans="1:12" x14ac:dyDescent="0.25">
      <c r="I124" s="36"/>
      <c r="J124" s="36"/>
      <c r="K124" s="39"/>
      <c r="L124" s="47"/>
    </row>
    <row r="125" spans="1:12" x14ac:dyDescent="0.25">
      <c r="I125" s="23"/>
      <c r="J125" s="23"/>
      <c r="K125" s="26"/>
      <c r="L125" s="44"/>
    </row>
    <row r="126" spans="1:12" x14ac:dyDescent="0.25">
      <c r="I126" s="36"/>
      <c r="J126" s="36"/>
      <c r="K126" s="39"/>
      <c r="L126" s="47"/>
    </row>
    <row r="127" spans="1:12" x14ac:dyDescent="0.25">
      <c r="I127" s="23"/>
      <c r="J127" s="23"/>
      <c r="K127" s="26"/>
      <c r="L127" s="44"/>
    </row>
    <row r="128" spans="1:12" x14ac:dyDescent="0.25">
      <c r="I128" s="36"/>
      <c r="J128" s="36"/>
      <c r="K128" s="39"/>
      <c r="L128" s="47"/>
    </row>
    <row r="129" spans="1:12" x14ac:dyDescent="0.25">
      <c r="I129" s="23"/>
      <c r="J129" s="23"/>
      <c r="K129" s="26"/>
      <c r="L129" s="44"/>
    </row>
    <row r="130" spans="1:12" x14ac:dyDescent="0.25">
      <c r="I130" s="36"/>
      <c r="J130" s="36"/>
      <c r="K130" s="39"/>
      <c r="L130" s="47"/>
    </row>
    <row r="131" spans="1:12" x14ac:dyDescent="0.25">
      <c r="I131" s="23"/>
      <c r="J131" s="23"/>
      <c r="K131" s="26"/>
      <c r="L131" s="44"/>
    </row>
    <row r="132" spans="1:12" x14ac:dyDescent="0.25">
      <c r="I132" s="36"/>
      <c r="J132" s="36"/>
      <c r="K132" s="39"/>
      <c r="L132" s="47"/>
    </row>
    <row r="133" spans="1:12" x14ac:dyDescent="0.25">
      <c r="I133" s="23"/>
      <c r="J133" s="23"/>
      <c r="K133" s="26"/>
      <c r="L133" s="44"/>
    </row>
    <row r="134" spans="1:12" x14ac:dyDescent="0.25">
      <c r="I134" s="36"/>
      <c r="J134" s="36"/>
      <c r="K134" s="39"/>
      <c r="L134" s="47"/>
    </row>
    <row r="135" spans="1:12" x14ac:dyDescent="0.25">
      <c r="I135" s="23"/>
      <c r="J135" s="23"/>
      <c r="K135" s="26"/>
      <c r="L135" s="44"/>
    </row>
    <row r="136" spans="1:12" x14ac:dyDescent="0.25">
      <c r="I136" s="36"/>
      <c r="J136" s="36"/>
      <c r="K136" s="39"/>
      <c r="L136" s="47"/>
    </row>
    <row r="137" spans="1:12" x14ac:dyDescent="0.25">
      <c r="I137" s="23"/>
      <c r="J137" s="23"/>
      <c r="K137" s="26"/>
      <c r="L137" s="44"/>
    </row>
    <row r="138" spans="1:12" x14ac:dyDescent="0.25">
      <c r="I138" s="36"/>
      <c r="J138" s="36"/>
      <c r="K138" s="39"/>
      <c r="L138" s="47"/>
    </row>
    <row r="139" spans="1:12" x14ac:dyDescent="0.25">
      <c r="I139" s="23"/>
      <c r="J139" s="23"/>
      <c r="K139" s="26"/>
      <c r="L139" s="44"/>
    </row>
    <row r="140" spans="1:12" x14ac:dyDescent="0.25">
      <c r="I140" s="36"/>
      <c r="J140" s="36"/>
      <c r="K140" s="39"/>
      <c r="L140" s="47"/>
    </row>
    <row r="141" spans="1:12" x14ac:dyDescent="0.25">
      <c r="I141" s="23"/>
      <c r="J141" s="23"/>
      <c r="K141" s="26"/>
      <c r="L141" s="44"/>
    </row>
    <row r="142" spans="1:12" x14ac:dyDescent="0.25">
      <c r="I142" s="36"/>
      <c r="J142" s="36"/>
      <c r="K142" s="39"/>
      <c r="L142" s="47"/>
    </row>
    <row r="143" spans="1:12" x14ac:dyDescent="0.25">
      <c r="I143" s="23"/>
      <c r="J143" s="23"/>
      <c r="K143" s="26"/>
      <c r="L143" s="44"/>
    </row>
    <row r="144" spans="1:12" x14ac:dyDescent="0.25">
      <c r="I144" s="36"/>
      <c r="J144" s="36"/>
      <c r="K144" s="39"/>
      <c r="L144" s="47"/>
    </row>
    <row r="145" spans="1:12" x14ac:dyDescent="0.25">
      <c r="I145" s="23"/>
      <c r="J145" s="23"/>
      <c r="K145" s="26"/>
      <c r="L145" s="44"/>
    </row>
    <row r="146" spans="1:12" x14ac:dyDescent="0.25">
      <c r="I146" s="36"/>
      <c r="J146" s="36"/>
      <c r="K146" s="39"/>
      <c r="L146" s="47"/>
    </row>
    <row r="147" spans="1:12" x14ac:dyDescent="0.25">
      <c r="I147" s="23"/>
      <c r="J147" s="23"/>
      <c r="K147" s="26"/>
      <c r="L147" s="44"/>
    </row>
    <row r="148" spans="1:12" x14ac:dyDescent="0.25">
      <c r="I148" s="36"/>
      <c r="J148" s="36"/>
      <c r="K148" s="39"/>
      <c r="L148" s="47"/>
    </row>
    <row r="149" spans="1:12" x14ac:dyDescent="0.25">
      <c r="I149" s="23"/>
      <c r="J149" s="23"/>
      <c r="K149" s="26"/>
      <c r="L149" s="44"/>
    </row>
    <row r="150" spans="1:12" x14ac:dyDescent="0.25">
      <c r="I150" s="36"/>
      <c r="J150" s="36"/>
      <c r="K150" s="39"/>
      <c r="L150" s="47"/>
    </row>
    <row r="151" spans="1:12" x14ac:dyDescent="0.25">
      <c r="I151" s="23"/>
      <c r="J151" s="23"/>
      <c r="K151" s="26"/>
      <c r="L151" s="44"/>
    </row>
    <row r="152" spans="1:12" x14ac:dyDescent="0.25">
      <c r="I152" s="36"/>
      <c r="J152" s="36"/>
      <c r="K152" s="39"/>
      <c r="L152" s="47"/>
    </row>
    <row r="153" spans="1:12" x14ac:dyDescent="0.25">
      <c r="I153" s="23"/>
      <c r="J153" s="23"/>
      <c r="K153" s="26"/>
      <c r="L153" s="44"/>
    </row>
    <row r="154" spans="1:12" x14ac:dyDescent="0.25">
      <c r="I154" s="36"/>
      <c r="J154" s="36"/>
      <c r="K154" s="39"/>
      <c r="L154" s="47"/>
    </row>
    <row r="155" spans="1:12" x14ac:dyDescent="0.25">
      <c r="I155" s="23"/>
      <c r="J155" s="23"/>
      <c r="K155" s="26"/>
      <c r="L155" s="44"/>
    </row>
    <row r="156" spans="1:12" x14ac:dyDescent="0.25">
      <c r="I156" s="36"/>
      <c r="J156" s="36"/>
      <c r="K156" s="39"/>
      <c r="L156" s="47"/>
    </row>
    <row r="157" spans="1:12" x14ac:dyDescent="0.25">
      <c r="I157" s="23"/>
      <c r="J157" s="23"/>
      <c r="K157" s="26"/>
      <c r="L157" s="44"/>
    </row>
    <row r="158" spans="1:12" x14ac:dyDescent="0.25">
      <c r="I158" s="36"/>
      <c r="J158" s="36"/>
      <c r="K158" s="39"/>
      <c r="L158" s="47"/>
    </row>
    <row r="159" spans="1:12" x14ac:dyDescent="0.25">
      <c r="I159" s="23"/>
      <c r="J159" s="23"/>
      <c r="K159" s="26"/>
      <c r="L159" s="44"/>
    </row>
    <row r="160" spans="1:12" x14ac:dyDescent="0.25">
      <c r="I160" s="36"/>
      <c r="J160" s="36"/>
      <c r="K160" s="39"/>
      <c r="L160" s="47"/>
    </row>
    <row r="161" spans="1:12" x14ac:dyDescent="0.25">
      <c r="I161" s="23"/>
      <c r="J161" s="23"/>
      <c r="K161" s="26"/>
      <c r="L161" s="44"/>
    </row>
    <row r="162" spans="1:12" x14ac:dyDescent="0.25">
      <c r="I162" s="36"/>
      <c r="J162" s="36"/>
      <c r="K162" s="39"/>
      <c r="L162" s="47"/>
    </row>
    <row r="163" spans="1:12" x14ac:dyDescent="0.25">
      <c r="I163" s="23"/>
      <c r="J163" s="23"/>
      <c r="K163" s="26"/>
      <c r="L163" s="44"/>
    </row>
    <row r="164" spans="1:12" x14ac:dyDescent="0.25">
      <c r="I164" s="36"/>
      <c r="J164" s="36"/>
      <c r="K164" s="39"/>
      <c r="L164" s="47"/>
    </row>
    <row r="165" spans="1:12" x14ac:dyDescent="0.25">
      <c r="I165" s="23"/>
      <c r="J165" s="23"/>
      <c r="K165" s="26"/>
      <c r="L165" s="44"/>
    </row>
    <row r="166" spans="1:12" x14ac:dyDescent="0.25">
      <c r="I166" s="36"/>
      <c r="J166" s="36"/>
      <c r="K166" s="39"/>
      <c r="L166" s="47"/>
    </row>
    <row r="167" spans="1:12" x14ac:dyDescent="0.25">
      <c r="I167" s="23"/>
      <c r="J167" s="23"/>
      <c r="K167" s="26"/>
      <c r="L167" s="44"/>
    </row>
    <row r="168" spans="1:12" x14ac:dyDescent="0.25">
      <c r="I168" s="36"/>
      <c r="J168" s="36"/>
      <c r="K168" s="39"/>
      <c r="L168" s="47"/>
    </row>
    <row r="169" spans="1:12" x14ac:dyDescent="0.25">
      <c r="I169" s="23"/>
      <c r="J169" s="23"/>
      <c r="K169" s="26"/>
      <c r="L169" s="44"/>
    </row>
    <row r="170" spans="1:12" x14ac:dyDescent="0.25">
      <c r="I170" s="36"/>
      <c r="J170" s="36"/>
      <c r="K170" s="39"/>
      <c r="L170" s="47"/>
    </row>
    <row r="171" spans="1:12" x14ac:dyDescent="0.25">
      <c r="I171" s="23"/>
      <c r="J171" s="23"/>
      <c r="K171" s="26"/>
      <c r="L171" s="44"/>
    </row>
    <row r="172" spans="1:12" x14ac:dyDescent="0.25">
      <c r="I172" s="36"/>
      <c r="J172" s="36"/>
      <c r="K172" s="39"/>
      <c r="L172" s="47"/>
    </row>
    <row r="173" spans="1:12" x14ac:dyDescent="0.25">
      <c r="I173" s="23"/>
      <c r="J173" s="23"/>
      <c r="K173" s="26"/>
      <c r="L173" s="44"/>
    </row>
    <row r="174" spans="1:12" x14ac:dyDescent="0.25">
      <c r="I174" s="36"/>
      <c r="J174" s="36"/>
      <c r="K174" s="39"/>
      <c r="L174" s="47"/>
    </row>
    <row r="175" spans="1:12" x14ac:dyDescent="0.25">
      <c r="I175" s="23"/>
      <c r="J175" s="23"/>
      <c r="K175" s="26"/>
      <c r="L175" s="44"/>
    </row>
    <row r="176" spans="1:12" x14ac:dyDescent="0.25">
      <c r="I176" s="36"/>
      <c r="J176" s="36"/>
      <c r="K176" s="39"/>
      <c r="L176" s="47"/>
    </row>
    <row r="177" spans="1:12" x14ac:dyDescent="0.25">
      <c r="I177" s="23"/>
      <c r="J177" s="23"/>
      <c r="K177" s="26"/>
      <c r="L177" s="44"/>
    </row>
    <row r="178" spans="1:12" x14ac:dyDescent="0.25">
      <c r="I178" s="36"/>
      <c r="J178" s="36"/>
      <c r="K178" s="39"/>
      <c r="L178" s="47"/>
    </row>
    <row r="179" spans="1:12" x14ac:dyDescent="0.25">
      <c r="I179" s="23"/>
      <c r="J179" s="23"/>
      <c r="K179" s="26"/>
      <c r="L179" s="44"/>
    </row>
    <row r="180" spans="1:12" x14ac:dyDescent="0.25">
      <c r="I180" s="36"/>
      <c r="J180" s="36"/>
      <c r="K180" s="39"/>
      <c r="L180" s="47"/>
    </row>
    <row r="181" spans="1:12" x14ac:dyDescent="0.25">
      <c r="I181" s="23"/>
      <c r="J181" s="23"/>
      <c r="K181" s="26"/>
      <c r="L181" s="44"/>
    </row>
    <row r="182" spans="1:12" x14ac:dyDescent="0.25">
      <c r="I182" s="36"/>
      <c r="J182" s="36"/>
      <c r="K182" s="39"/>
      <c r="L182" s="47"/>
    </row>
    <row r="183" spans="1:12" x14ac:dyDescent="0.25">
      <c r="I183" s="23"/>
      <c r="J183" s="23"/>
      <c r="K183" s="26"/>
      <c r="L183" s="44"/>
    </row>
    <row r="184" spans="1:12" x14ac:dyDescent="0.25">
      <c r="I184" s="36"/>
      <c r="J184" s="36"/>
      <c r="K184" s="39"/>
      <c r="L184" s="47"/>
    </row>
    <row r="185" spans="1:12" x14ac:dyDescent="0.25">
      <c r="I185" s="23"/>
      <c r="J185" s="23"/>
      <c r="K185" s="26"/>
      <c r="L185" s="44"/>
    </row>
    <row r="186" spans="1:12" x14ac:dyDescent="0.25">
      <c r="I186" s="36"/>
      <c r="J186" s="36"/>
      <c r="K186" s="39"/>
      <c r="L186" s="47"/>
    </row>
    <row r="187" spans="1:12" x14ac:dyDescent="0.25">
      <c r="I187" s="23"/>
      <c r="J187" s="23"/>
      <c r="K187" s="26"/>
      <c r="L187" s="44"/>
    </row>
    <row r="188" spans="1:12" x14ac:dyDescent="0.25">
      <c r="I188" s="36"/>
      <c r="J188" s="36"/>
      <c r="K188" s="39"/>
      <c r="L188" s="47"/>
    </row>
    <row r="189" spans="1:12" x14ac:dyDescent="0.25">
      <c r="I189" s="23"/>
      <c r="J189" s="23"/>
      <c r="K189" s="26"/>
      <c r="L189" s="44"/>
    </row>
    <row r="190" spans="1:12" x14ac:dyDescent="0.25">
      <c r="I190" s="36"/>
      <c r="J190" s="36"/>
      <c r="K190" s="39"/>
      <c r="L190" s="47"/>
    </row>
    <row r="191" spans="1:12" x14ac:dyDescent="0.25">
      <c r="I191" s="23"/>
      <c r="J191" s="23"/>
      <c r="K191" s="26"/>
      <c r="L191" s="44"/>
    </row>
    <row r="192" spans="1:12" x14ac:dyDescent="0.25">
      <c r="I192" s="36"/>
      <c r="J192" s="36"/>
      <c r="K192" s="39"/>
      <c r="L192" s="47"/>
    </row>
    <row r="193" spans="1:12" x14ac:dyDescent="0.25">
      <c r="I193" s="23"/>
      <c r="J193" s="23"/>
      <c r="K193" s="26"/>
      <c r="L193" s="44"/>
    </row>
    <row r="194" spans="1:12" x14ac:dyDescent="0.25">
      <c r="I194" s="36"/>
      <c r="J194" s="36"/>
      <c r="K194" s="39"/>
      <c r="L194" s="47"/>
    </row>
    <row r="195" spans="1:12" x14ac:dyDescent="0.25">
      <c r="I195" s="23"/>
      <c r="J195" s="23"/>
      <c r="K195" s="26"/>
      <c r="L195" s="44"/>
    </row>
    <row r="196" spans="1:12" x14ac:dyDescent="0.25">
      <c r="I196" s="36"/>
      <c r="J196" s="36"/>
      <c r="K196" s="39"/>
      <c r="L196" s="47"/>
    </row>
    <row r="197" spans="1:12" x14ac:dyDescent="0.25">
      <c r="I197" s="23"/>
      <c r="J197" s="23"/>
      <c r="K197" s="26"/>
      <c r="L197" s="44"/>
    </row>
    <row r="198" spans="1:12" x14ac:dyDescent="0.25">
      <c r="I198" s="36"/>
      <c r="J198" s="36"/>
      <c r="K198" s="39"/>
      <c r="L198" s="47"/>
    </row>
    <row r="199" spans="1:12" x14ac:dyDescent="0.25">
      <c r="I199" s="23"/>
      <c r="J199" s="23"/>
      <c r="K199" s="26"/>
      <c r="L199" s="44"/>
    </row>
    <row r="200" spans="1:12" x14ac:dyDescent="0.25">
      <c r="I200" s="36"/>
      <c r="J200" s="36"/>
      <c r="K200" s="39"/>
      <c r="L200" s="47"/>
    </row>
    <row r="201" spans="1:12" x14ac:dyDescent="0.25">
      <c r="I201" s="23"/>
      <c r="J201" s="23"/>
      <c r="K201" s="26"/>
      <c r="L201" s="44"/>
    </row>
    <row r="202" spans="1:12" x14ac:dyDescent="0.25">
      <c r="I202" s="36"/>
      <c r="J202" s="36"/>
      <c r="K202" s="39"/>
      <c r="L202" s="47"/>
    </row>
    <row r="203" spans="1:12" x14ac:dyDescent="0.25">
      <c r="I203" s="23"/>
      <c r="J203" s="23"/>
      <c r="K203" s="26"/>
      <c r="L203" s="44"/>
    </row>
    <row r="204" spans="1:12" x14ac:dyDescent="0.25">
      <c r="I204" s="36"/>
      <c r="J204" s="36"/>
      <c r="K204" s="39"/>
      <c r="L204" s="47"/>
    </row>
    <row r="205" spans="1:12" x14ac:dyDescent="0.25">
      <c r="I205" s="23"/>
      <c r="J205" s="23"/>
      <c r="K205" s="26"/>
      <c r="L205" s="44"/>
    </row>
    <row r="206" spans="1:12" x14ac:dyDescent="0.25">
      <c r="I206" s="36"/>
      <c r="J206" s="36"/>
      <c r="K206" s="39"/>
      <c r="L206" s="47"/>
    </row>
    <row r="207" spans="1:12" x14ac:dyDescent="0.25">
      <c r="I207" s="23"/>
      <c r="J207" s="23"/>
      <c r="K207" s="26"/>
      <c r="L207" s="44"/>
    </row>
    <row r="208" spans="1:12" x14ac:dyDescent="0.25">
      <c r="I208" s="36"/>
      <c r="J208" s="36"/>
      <c r="K208" s="39"/>
      <c r="L208" s="47"/>
    </row>
    <row r="209" spans="1:12" x14ac:dyDescent="0.25">
      <c r="I209" s="23"/>
      <c r="J209" s="23"/>
      <c r="K209" s="26"/>
      <c r="L209" s="44"/>
    </row>
    <row r="210" spans="1:12" x14ac:dyDescent="0.25">
      <c r="I210" s="36"/>
      <c r="J210" s="36"/>
      <c r="K210" s="39"/>
      <c r="L210" s="47"/>
    </row>
    <row r="211" spans="1:12" x14ac:dyDescent="0.25">
      <c r="I211" s="23"/>
      <c r="J211" s="23"/>
      <c r="K211" s="26"/>
      <c r="L211" s="44"/>
    </row>
    <row r="212" spans="1:12" x14ac:dyDescent="0.25">
      <c r="I212" s="36"/>
      <c r="J212" s="36"/>
      <c r="K212" s="39"/>
      <c r="L212" s="47"/>
    </row>
    <row r="213" spans="1:12" x14ac:dyDescent="0.25">
      <c r="I213" s="23"/>
      <c r="J213" s="23"/>
      <c r="K213" s="26"/>
      <c r="L213" s="44"/>
    </row>
    <row r="214" spans="1:12" x14ac:dyDescent="0.25">
      <c r="I214" s="36"/>
      <c r="J214" s="36"/>
      <c r="K214" s="39"/>
      <c r="L214" s="47"/>
    </row>
    <row r="215" spans="1:12" x14ac:dyDescent="0.25">
      <c r="I215" s="23"/>
      <c r="J215" s="23"/>
      <c r="K215" s="26"/>
      <c r="L215" s="44"/>
    </row>
    <row r="216" spans="1:12" x14ac:dyDescent="0.25">
      <c r="I216" s="36"/>
      <c r="J216" s="36"/>
      <c r="K216" s="39"/>
      <c r="L216" s="47"/>
    </row>
    <row r="217" spans="1:12" x14ac:dyDescent="0.25">
      <c r="I217" s="23"/>
      <c r="J217" s="23"/>
      <c r="K217" s="26"/>
      <c r="L217" s="44"/>
    </row>
    <row r="218" spans="1:12" x14ac:dyDescent="0.25">
      <c r="I218" s="36"/>
      <c r="J218" s="36"/>
      <c r="K218" s="39"/>
      <c r="L218" s="47"/>
    </row>
    <row r="219" spans="1:12" x14ac:dyDescent="0.25">
      <c r="I219" s="23"/>
      <c r="J219" s="23"/>
      <c r="K219" s="26"/>
      <c r="L219" s="44"/>
    </row>
    <row r="220" spans="1:12" x14ac:dyDescent="0.25">
      <c r="I220" s="36"/>
      <c r="J220" s="36"/>
      <c r="K220" s="39"/>
      <c r="L220" s="47"/>
    </row>
    <row r="221" spans="1:12" x14ac:dyDescent="0.25">
      <c r="I221" s="23"/>
      <c r="J221" s="23"/>
      <c r="K221" s="26"/>
      <c r="L221" s="44"/>
    </row>
    <row r="222" spans="1:12" x14ac:dyDescent="0.25">
      <c r="I222" s="36"/>
      <c r="J222" s="36"/>
      <c r="K222" s="39"/>
      <c r="L222" s="47"/>
    </row>
    <row r="223" spans="1:12" x14ac:dyDescent="0.25">
      <c r="I223" s="23"/>
      <c r="J223" s="23"/>
      <c r="K223" s="26"/>
      <c r="L223" s="44"/>
    </row>
    <row r="224" spans="1:12" x14ac:dyDescent="0.25">
      <c r="I224" s="36"/>
      <c r="J224" s="36"/>
      <c r="K224" s="39"/>
      <c r="L224" s="47"/>
    </row>
    <row r="225" spans="1:12" x14ac:dyDescent="0.25">
      <c r="I225" s="23"/>
      <c r="J225" s="23"/>
      <c r="K225" s="26"/>
      <c r="L225" s="44"/>
    </row>
    <row r="226" spans="1:12" x14ac:dyDescent="0.25">
      <c r="I226" s="36"/>
      <c r="J226" s="36"/>
      <c r="K226" s="39"/>
      <c r="L226" s="47"/>
    </row>
    <row r="227" spans="1:12" x14ac:dyDescent="0.25">
      <c r="I227" s="23"/>
      <c r="J227" s="23"/>
      <c r="K227" s="26"/>
      <c r="L227" s="44"/>
    </row>
    <row r="228" spans="1:12" x14ac:dyDescent="0.25">
      <c r="I228" s="36"/>
      <c r="J228" s="36"/>
      <c r="K228" s="39"/>
      <c r="L228" s="47"/>
    </row>
    <row r="229" spans="1:12" x14ac:dyDescent="0.25">
      <c r="I229" s="23"/>
      <c r="J229" s="23"/>
      <c r="K229" s="26"/>
      <c r="L229" s="44"/>
    </row>
    <row r="230" spans="1:12" x14ac:dyDescent="0.25">
      <c r="I230" s="36"/>
      <c r="J230" s="36"/>
      <c r="K230" s="39"/>
      <c r="L230" s="47"/>
    </row>
    <row r="231" spans="1:12" x14ac:dyDescent="0.25">
      <c r="I231" s="23"/>
      <c r="J231" s="23"/>
      <c r="K231" s="26"/>
      <c r="L231" s="44"/>
    </row>
    <row r="232" spans="1:12" x14ac:dyDescent="0.25">
      <c r="I232" s="36"/>
      <c r="J232" s="36"/>
      <c r="K232" s="39"/>
      <c r="L232" s="47"/>
    </row>
    <row r="233" spans="1:12" x14ac:dyDescent="0.25">
      <c r="I233" s="23"/>
      <c r="J233" s="23"/>
      <c r="K233" s="26"/>
      <c r="L233" s="44"/>
    </row>
    <row r="234" spans="1:12" x14ac:dyDescent="0.25">
      <c r="I234" s="36"/>
      <c r="J234" s="36"/>
      <c r="K234" s="39"/>
      <c r="L234" s="47"/>
    </row>
    <row r="235" spans="1:12" x14ac:dyDescent="0.25">
      <c r="I235" s="23"/>
      <c r="J235" s="23"/>
      <c r="K235" s="26"/>
      <c r="L235" s="44"/>
    </row>
    <row r="236" spans="1:12" x14ac:dyDescent="0.25">
      <c r="I236" s="36"/>
      <c r="J236" s="36"/>
      <c r="K236" s="39"/>
      <c r="L236" s="47"/>
    </row>
    <row r="237" spans="1:12" x14ac:dyDescent="0.25">
      <c r="I237" s="23"/>
      <c r="J237" s="23"/>
      <c r="K237" s="26"/>
      <c r="L237" s="44"/>
    </row>
    <row r="238" spans="1:12" x14ac:dyDescent="0.25">
      <c r="I238" s="36"/>
      <c r="J238" s="36"/>
      <c r="K238" s="39"/>
      <c r="L238" s="47"/>
    </row>
    <row r="239" spans="1:12" x14ac:dyDescent="0.25">
      <c r="I239" s="23"/>
      <c r="J239" s="23"/>
      <c r="K239" s="26"/>
      <c r="L239" s="44"/>
    </row>
    <row r="240" spans="1:12" x14ac:dyDescent="0.25">
      <c r="I240" s="36"/>
      <c r="J240" s="36"/>
      <c r="K240" s="39"/>
      <c r="L240" s="47"/>
    </row>
    <row r="241" spans="1:12" x14ac:dyDescent="0.25">
      <c r="I241" s="23"/>
      <c r="J241" s="23"/>
      <c r="K241" s="26"/>
      <c r="L241" s="44"/>
    </row>
    <row r="242" spans="1:12" x14ac:dyDescent="0.25">
      <c r="I242" s="36"/>
      <c r="J242" s="36"/>
      <c r="K242" s="39"/>
      <c r="L242" s="47"/>
    </row>
    <row r="243" spans="1:12" x14ac:dyDescent="0.25">
      <c r="I243" s="23"/>
      <c r="J243" s="23"/>
      <c r="K243" s="26"/>
      <c r="L243" s="44"/>
    </row>
    <row r="244" spans="1:12" x14ac:dyDescent="0.25">
      <c r="I244" s="36"/>
      <c r="J244" s="36"/>
      <c r="K244" s="39"/>
      <c r="L244" s="47"/>
    </row>
    <row r="245" spans="1:12" x14ac:dyDescent="0.25">
      <c r="I245" s="23"/>
      <c r="J245" s="23"/>
      <c r="K245" s="26"/>
      <c r="L245" s="44"/>
    </row>
    <row r="246" spans="1:12" x14ac:dyDescent="0.25">
      <c r="I246" s="36"/>
      <c r="J246" s="36"/>
      <c r="K246" s="39"/>
      <c r="L246" s="47"/>
    </row>
    <row r="247" spans="1:12" x14ac:dyDescent="0.25">
      <c r="I247" s="23"/>
      <c r="J247" s="23"/>
      <c r="K247" s="26"/>
      <c r="L247" s="44"/>
    </row>
    <row r="248" spans="1:12" x14ac:dyDescent="0.25">
      <c r="I248" s="36"/>
      <c r="J248" s="36"/>
      <c r="K248" s="39"/>
      <c r="L248" s="47"/>
    </row>
    <row r="249" spans="1:12" x14ac:dyDescent="0.25">
      <c r="I249" s="23"/>
      <c r="J249" s="23"/>
      <c r="K249" s="26"/>
      <c r="L249" s="44"/>
    </row>
    <row r="250" spans="1:12" x14ac:dyDescent="0.25">
      <c r="I250" s="36"/>
      <c r="J250" s="36"/>
      <c r="K250" s="39"/>
      <c r="L250" s="47"/>
    </row>
    <row r="251" spans="1:12" x14ac:dyDescent="0.25">
      <c r="I251" s="23"/>
      <c r="J251" s="23"/>
      <c r="K251" s="26"/>
      <c r="L251" s="44"/>
    </row>
    <row r="252" spans="1:12" x14ac:dyDescent="0.25">
      <c r="I252" s="36"/>
      <c r="J252" s="36"/>
      <c r="K252" s="39"/>
      <c r="L252" s="47"/>
    </row>
    <row r="253" spans="1:12" x14ac:dyDescent="0.25">
      <c r="I253" s="23"/>
      <c r="J253" s="23"/>
      <c r="K253" s="26"/>
      <c r="L253" s="44"/>
    </row>
    <row r="254" spans="1:12" x14ac:dyDescent="0.25">
      <c r="I254" s="36"/>
      <c r="J254" s="36"/>
      <c r="K254" s="39"/>
      <c r="L254" s="47"/>
    </row>
    <row r="255" spans="1:12" x14ac:dyDescent="0.25">
      <c r="I255" s="23"/>
      <c r="J255" s="23"/>
      <c r="K255" s="26"/>
      <c r="L255" s="44"/>
    </row>
    <row r="256" spans="1:12" x14ac:dyDescent="0.25">
      <c r="I256" s="36"/>
      <c r="J256" s="36"/>
      <c r="K256" s="39"/>
      <c r="L256" s="47"/>
    </row>
    <row r="257" spans="1:12" x14ac:dyDescent="0.25">
      <c r="I257" s="23"/>
      <c r="J257" s="23"/>
      <c r="K257" s="26"/>
      <c r="L257" s="44"/>
    </row>
    <row r="258" spans="1:12" x14ac:dyDescent="0.25">
      <c r="I258" s="36"/>
      <c r="J258" s="36"/>
      <c r="K258" s="39"/>
      <c r="L258" s="47"/>
    </row>
    <row r="259" spans="1:12" x14ac:dyDescent="0.25">
      <c r="I259" s="23"/>
      <c r="J259" s="23"/>
      <c r="K259" s="26"/>
      <c r="L259" s="44"/>
    </row>
    <row r="260" spans="1:12" x14ac:dyDescent="0.25">
      <c r="I260" s="36"/>
      <c r="J260" s="36"/>
      <c r="K260" s="39"/>
      <c r="L260" s="47"/>
    </row>
    <row r="261" spans="1:12" x14ac:dyDescent="0.25">
      <c r="I261" s="23"/>
      <c r="J261" s="23"/>
      <c r="K261" s="26"/>
      <c r="L261" s="44"/>
    </row>
    <row r="262" spans="1:12" x14ac:dyDescent="0.25">
      <c r="I262" s="36"/>
      <c r="J262" s="36"/>
      <c r="K262" s="39"/>
      <c r="L262" s="47"/>
    </row>
    <row r="263" spans="1:12" x14ac:dyDescent="0.25">
      <c r="I263" s="23"/>
      <c r="J263" s="23"/>
      <c r="K263" s="26"/>
      <c r="L263" s="44"/>
    </row>
    <row r="264" spans="1:12" x14ac:dyDescent="0.25">
      <c r="I264" s="36"/>
      <c r="J264" s="36"/>
      <c r="K264" s="39"/>
      <c r="L264" s="47"/>
    </row>
    <row r="265" spans="1:12" x14ac:dyDescent="0.25">
      <c r="I265" s="23"/>
      <c r="J265" s="23"/>
      <c r="K265" s="26"/>
      <c r="L265" s="44"/>
    </row>
    <row r="266" spans="1:12" x14ac:dyDescent="0.25">
      <c r="I266" s="36"/>
      <c r="J266" s="36"/>
      <c r="K266" s="39"/>
      <c r="L266" s="47"/>
    </row>
    <row r="267" spans="1:12" x14ac:dyDescent="0.25">
      <c r="I267" s="23"/>
      <c r="J267" s="23"/>
      <c r="K267" s="26"/>
      <c r="L267" s="44"/>
    </row>
    <row r="268" spans="1:12" x14ac:dyDescent="0.25">
      <c r="I268" s="36"/>
      <c r="J268" s="36"/>
      <c r="K268" s="39"/>
      <c r="L268" s="47"/>
    </row>
    <row r="269" spans="1:12" x14ac:dyDescent="0.25">
      <c r="I269" s="23"/>
      <c r="J269" s="23"/>
      <c r="K269" s="26"/>
      <c r="L269" s="44"/>
    </row>
    <row r="270" spans="1:12" x14ac:dyDescent="0.25">
      <c r="I270" s="36"/>
      <c r="J270" s="36"/>
      <c r="K270" s="39"/>
      <c r="L270" s="47"/>
    </row>
    <row r="271" spans="1:12" x14ac:dyDescent="0.25">
      <c r="I271" s="23"/>
      <c r="J271" s="23"/>
      <c r="K271" s="26"/>
      <c r="L271" s="44"/>
    </row>
    <row r="272" spans="1:12" x14ac:dyDescent="0.25">
      <c r="I272" s="36"/>
      <c r="J272" s="36"/>
      <c r="K272" s="39"/>
      <c r="L272" s="47"/>
    </row>
    <row r="273" spans="1:12" x14ac:dyDescent="0.25">
      <c r="I273" s="23"/>
      <c r="J273" s="23"/>
      <c r="K273" s="26"/>
      <c r="L273" s="44"/>
    </row>
    <row r="274" spans="1:12" x14ac:dyDescent="0.25">
      <c r="I274" s="36"/>
      <c r="J274" s="36"/>
      <c r="K274" s="39"/>
      <c r="L274" s="47"/>
    </row>
    <row r="275" spans="1:12" x14ac:dyDescent="0.25">
      <c r="I275" s="23"/>
      <c r="J275" s="23"/>
      <c r="K275" s="26"/>
      <c r="L275" s="44"/>
    </row>
    <row r="276" spans="1:12" x14ac:dyDescent="0.25">
      <c r="I276" s="36"/>
      <c r="J276" s="36"/>
      <c r="K276" s="39"/>
      <c r="L276" s="47"/>
    </row>
    <row r="277" spans="1:12" x14ac:dyDescent="0.25">
      <c r="I277" s="23"/>
      <c r="J277" s="23"/>
      <c r="K277" s="26"/>
      <c r="L277" s="44"/>
    </row>
    <row r="278" spans="1:12" x14ac:dyDescent="0.25">
      <c r="I278" s="36"/>
      <c r="J278" s="36"/>
      <c r="K278" s="39"/>
      <c r="L278" s="47"/>
    </row>
    <row r="279" spans="1:12" x14ac:dyDescent="0.25">
      <c r="I279" s="23"/>
      <c r="J279" s="23"/>
      <c r="K279" s="26"/>
      <c r="L279" s="44"/>
    </row>
    <row r="280" spans="1:12" x14ac:dyDescent="0.25">
      <c r="I280" s="36"/>
      <c r="J280" s="36"/>
      <c r="K280" s="39"/>
      <c r="L280" s="47"/>
    </row>
    <row r="281" spans="1:12" x14ac:dyDescent="0.25">
      <c r="I281" s="23"/>
      <c r="J281" s="23"/>
      <c r="K281" s="26"/>
      <c r="L281" s="44"/>
    </row>
    <row r="282" spans="1:12" x14ac:dyDescent="0.25">
      <c r="I282" s="36"/>
      <c r="J282" s="36"/>
      <c r="K282" s="39"/>
      <c r="L282" s="47"/>
    </row>
    <row r="283" spans="1:12" x14ac:dyDescent="0.25">
      <c r="I283" s="23"/>
      <c r="J283" s="23"/>
      <c r="K283" s="26"/>
      <c r="L283" s="44"/>
    </row>
    <row r="284" spans="1:12" x14ac:dyDescent="0.25">
      <c r="I284" s="36"/>
      <c r="J284" s="36"/>
      <c r="K284" s="39"/>
      <c r="L284" s="47"/>
    </row>
    <row r="285" spans="1:12" x14ac:dyDescent="0.25">
      <c r="I285" s="23"/>
      <c r="J285" s="23"/>
      <c r="K285" s="26"/>
      <c r="L285" s="44"/>
    </row>
    <row r="286" spans="1:12" x14ac:dyDescent="0.25">
      <c r="I286" s="36"/>
      <c r="J286" s="36"/>
      <c r="K286" s="39"/>
      <c r="L286" s="47"/>
    </row>
    <row r="287" spans="1:12" x14ac:dyDescent="0.25">
      <c r="I287" s="23"/>
      <c r="J287" s="23"/>
      <c r="K287" s="26"/>
      <c r="L287" s="44"/>
    </row>
    <row r="288" spans="1:12" x14ac:dyDescent="0.25">
      <c r="I288" s="36"/>
      <c r="J288" s="36"/>
      <c r="K288" s="39"/>
      <c r="L288" s="47"/>
    </row>
    <row r="289" spans="1:12" x14ac:dyDescent="0.25">
      <c r="I289" s="23"/>
      <c r="J289" s="23"/>
      <c r="K289" s="26"/>
      <c r="L289" s="44"/>
    </row>
    <row r="290" spans="1:12" x14ac:dyDescent="0.25">
      <c r="I290" s="36"/>
      <c r="J290" s="36"/>
      <c r="K290" s="39"/>
      <c r="L290" s="47"/>
    </row>
    <row r="291" spans="1:12" x14ac:dyDescent="0.25">
      <c r="I291" s="23"/>
      <c r="J291" s="23"/>
      <c r="K291" s="26"/>
      <c r="L291" s="44"/>
    </row>
    <row r="292" spans="1:12" x14ac:dyDescent="0.25">
      <c r="I292" s="36"/>
      <c r="J292" s="36"/>
      <c r="K292" s="39"/>
      <c r="L292" s="47"/>
    </row>
    <row r="293" spans="1:12" x14ac:dyDescent="0.25">
      <c r="I293" s="23"/>
      <c r="J293" s="23"/>
      <c r="K293" s="26"/>
      <c r="L293" s="44"/>
    </row>
    <row r="294" spans="1:12" x14ac:dyDescent="0.25">
      <c r="I294" s="36"/>
      <c r="J294" s="36"/>
      <c r="K294" s="39"/>
      <c r="L294" s="47"/>
    </row>
    <row r="295" spans="1:12" x14ac:dyDescent="0.25">
      <c r="I295" s="23"/>
      <c r="J295" s="23"/>
      <c r="K295" s="26"/>
      <c r="L295" s="44"/>
    </row>
    <row r="296" spans="1:12" x14ac:dyDescent="0.25">
      <c r="I296" s="36"/>
      <c r="J296" s="36"/>
      <c r="K296" s="39"/>
      <c r="L296" s="47"/>
    </row>
    <row r="297" spans="1:12" x14ac:dyDescent="0.25">
      <c r="I297" s="23"/>
      <c r="J297" s="23"/>
      <c r="K297" s="26"/>
      <c r="L297" s="44"/>
    </row>
    <row r="298" spans="1:12" x14ac:dyDescent="0.25">
      <c r="I298" s="36"/>
      <c r="J298" s="36"/>
      <c r="K298" s="39"/>
      <c r="L298" s="47"/>
    </row>
    <row r="299" spans="1:12" x14ac:dyDescent="0.25">
      <c r="I299" s="23"/>
      <c r="J299" s="23"/>
      <c r="K299" s="26"/>
      <c r="L299" s="44"/>
    </row>
    <row r="300" spans="1:12" x14ac:dyDescent="0.25">
      <c r="I300" s="36"/>
      <c r="J300" s="36"/>
      <c r="K300" s="39"/>
      <c r="L300" s="47"/>
    </row>
    <row r="301" spans="1:12" x14ac:dyDescent="0.25">
      <c r="I301" s="23"/>
      <c r="J301" s="23"/>
      <c r="K301" s="26"/>
      <c r="L301" s="44"/>
    </row>
    <row r="302" spans="1:12" x14ac:dyDescent="0.25">
      <c r="I302" s="36"/>
      <c r="J302" s="36"/>
      <c r="K302" s="39"/>
      <c r="L302" s="47"/>
    </row>
    <row r="303" spans="1:12" x14ac:dyDescent="0.25">
      <c r="I303" s="23"/>
      <c r="J303" s="23"/>
      <c r="K303" s="26"/>
      <c r="L303" s="44"/>
    </row>
    <row r="304" spans="1:12" x14ac:dyDescent="0.25">
      <c r="I304" s="36"/>
      <c r="J304" s="36"/>
      <c r="K304" s="39"/>
      <c r="L304" s="47"/>
    </row>
    <row r="305" spans="1:12" x14ac:dyDescent="0.25">
      <c r="I305" s="23"/>
      <c r="J305" s="23"/>
      <c r="K305" s="26"/>
      <c r="L305" s="44"/>
    </row>
    <row r="306" spans="1:12" x14ac:dyDescent="0.25">
      <c r="I306" s="36"/>
      <c r="J306" s="36"/>
      <c r="K306" s="39"/>
      <c r="L306" s="47"/>
    </row>
    <row r="307" spans="1:12" x14ac:dyDescent="0.25">
      <c r="I307" s="23"/>
      <c r="J307" s="23"/>
      <c r="K307" s="26"/>
      <c r="L307" s="44"/>
    </row>
    <row r="308" spans="1:12" x14ac:dyDescent="0.25">
      <c r="I308" s="36"/>
      <c r="J308" s="36"/>
      <c r="K308" s="39"/>
      <c r="L308" s="47"/>
    </row>
  </sheetData>
  <autoFilter ref="I8:L308"/>
  <mergeCells count="4">
    <mergeCell ref="A1:G1"/>
    <mergeCell ref="A2:G2"/>
    <mergeCell ref="B4:C4"/>
    <mergeCell ref="B5:C5"/>
  </mergeCells>
  <conditionalFormatting sqref="A9:G28">
    <cfRule type="expression" dxfId="10" priority="1">
      <formula>AND($A9&lt;&gt;"",MOD(ROW(),2)=0)</formula>
    </cfRule>
  </conditionalFormatting>
  <dataValidations count="6">
    <dataValidation type="date" allowBlank="1" showInputMessage="1" promptTitle="Mes a liquidar" prompt="Poné cualquier día del mes que querés liquidar (por ejemplo 01/10/2026)." showErrorMessage="1" errorStyle="stop" errorTitle="Fecha no válida" error="Ingresá una fecha, por ejemplo 01/10/2026." sqref="B4">
      <formula1>36526</formula1>
      <formula2>73415</formula2>
    </dataValidation>
    <dataValidation type="list" allowBlank="1" showInputMessage="1" promptTitle="Propietario" prompt="Elegí el propietario de la lista. Sale de la hoja Contratos." showErrorMessage="1" errorStyle="stop" errorTitle="Propietario" error="Elegí un propietario de la lista (sale de la hoja Contratos)." sqref="B5">
      <formula1>Contratos!$V$5:$V$204</formula1>
    </dataValidation>
    <dataValidation showInputMessage="1" promptTitle="Concepto" prompt="Qué se descuenta: arreglo, ABL, expensas extraordinarias, seguro, etc." sqref="I9:I308"/>
    <dataValidation type="list" allowBlank="1" showErrorMessage="1" errorStyle="stop" errorTitle="Propiedad" error="Elegí una propiedad de la lista (sale de la hoja Contratos)." sqref="J9:J308">
      <formula1>Contratos!$A$5:$A$204</formula1>
    </dataValidation>
    <dataValidation type="decimal" operator="greaterThanOrEqual" allowBlank="1" showInputMessage="1" promptTitle="Monto" prompt="Monto a descontarle al propietario, en pesos." showErrorMessage="1" errorStyle="stop" errorTitle="Monto no válido" error="Escribí el monto en números, sin el signo $." sqref="K9:K308">
      <formula1>0</formula1>
    </dataValidation>
    <dataValidation type="date" allowBlank="1" showInputMessage="1" promptTitle="Mes" prompt="Mes en que se descuenta (cualquier día de ese mes)." showErrorMessage="1" errorStyle="stop" errorTitle="Fecha no válida" error="Ingresá una fecha, por ejemplo 01/10/2026." sqref="L9:L308">
      <formula1>36526</formula1>
      <formula2>73415</formula2>
    </dataValidation>
  </dataValidation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usarla</vt:lpstr>
      <vt:lpstr>Contratos</vt:lpstr>
      <vt:lpstr>Cobros</vt:lpstr>
      <vt:lpstr>Liquidación</vt:lpstr>
    </vt:vector>
  </TitlesOfParts>
  <Company>FORUX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FORUX</dc:creator>
  <dc:title>Planilla de administración de alquileres</dc:title>
  <dc:subject>Contratos, cobros, mora y liquidación al propietario</dc:subject>
  <dc:description>Planilla gratuita para administrar alquileres: contratos, ajustes, cobros, mora y liquidación al propietario. forux.com.ar</dc:description>
  <cp:keywords>alquileres, administración de alquileres, planilla, ICL, IPC, liquidación al propietario</cp:keywords>
  <cp:category>Plantilla</cp:category>
  <cp:lastModifiedBy>FORUX</cp:lastModifiedBy>
  <dcterms:created xsi:type="dcterms:W3CDTF">2026-10-25T17:29:27Z</dcterms:created>
  <dcterms:modified xsi:type="dcterms:W3CDTF">2026-10-25T17:29:27Z</dcterms:modified>
</cp:coreProperties>
</file>